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fen\Desktop\ОС 26 мая 2021\"/>
    </mc:Choice>
  </mc:AlternateContent>
  <xr:revisionPtr revIDLastSave="0" documentId="13_ncr:1_{DB1EC4AD-D002-4835-BDDF-AB8BF1AC70D5}" xr6:coauthVersionLast="46" xr6:coauthVersionMax="46" xr10:uidLastSave="{00000000-0000-0000-0000-000000000000}"/>
  <bookViews>
    <workbookView xWindow="-108" yWindow="-108" windowWidth="23256" windowHeight="12576" xr2:uid="{01159681-6990-44F8-9570-9211D08586E9}"/>
  </bookViews>
  <sheets>
    <sheet name="Свод" sheetId="1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43" i="12" l="1"/>
  <c r="V30" i="12"/>
  <c r="U142" i="12"/>
  <c r="U136" i="12" s="1"/>
  <c r="V136" i="12" s="1"/>
  <c r="T136" i="12"/>
  <c r="H136" i="12"/>
  <c r="G136" i="12"/>
  <c r="F136" i="12"/>
  <c r="C136" i="12"/>
  <c r="D136" i="12" s="1"/>
  <c r="U135" i="12"/>
  <c r="V135" i="12" s="1"/>
  <c r="D135" i="12"/>
  <c r="U134" i="12"/>
  <c r="V134" i="12" s="1"/>
  <c r="U133" i="12"/>
  <c r="U132" i="12"/>
  <c r="U131" i="12"/>
  <c r="U130" i="12"/>
  <c r="T129" i="12"/>
  <c r="S129" i="12"/>
  <c r="R129" i="12"/>
  <c r="Q129" i="12"/>
  <c r="P129" i="12"/>
  <c r="O129" i="12"/>
  <c r="N129" i="12"/>
  <c r="M129" i="12"/>
  <c r="L129" i="12"/>
  <c r="K129" i="12"/>
  <c r="J129" i="12"/>
  <c r="I129" i="12"/>
  <c r="U128" i="12"/>
  <c r="U127" i="12" s="1"/>
  <c r="V127" i="12" s="1"/>
  <c r="T127" i="12"/>
  <c r="S127" i="12"/>
  <c r="R127" i="12"/>
  <c r="Q127" i="12"/>
  <c r="P127" i="12"/>
  <c r="O127" i="12"/>
  <c r="N127" i="12"/>
  <c r="M127" i="12"/>
  <c r="L127" i="12"/>
  <c r="K127" i="12"/>
  <c r="J127" i="12"/>
  <c r="I127" i="12"/>
  <c r="U126" i="12"/>
  <c r="U125" i="12"/>
  <c r="U124" i="12"/>
  <c r="T120" i="12"/>
  <c r="S120" i="12"/>
  <c r="R120" i="12"/>
  <c r="Q120" i="12"/>
  <c r="P120" i="12"/>
  <c r="O120" i="12"/>
  <c r="N120" i="12"/>
  <c r="M120" i="12"/>
  <c r="L120" i="12"/>
  <c r="K120" i="12"/>
  <c r="J120" i="12"/>
  <c r="I120" i="12"/>
  <c r="H120" i="12"/>
  <c r="G120" i="12"/>
  <c r="F120" i="12"/>
  <c r="E120" i="12"/>
  <c r="D120" i="12"/>
  <c r="U119" i="12"/>
  <c r="V119" i="12" s="1"/>
  <c r="D119" i="12"/>
  <c r="U118" i="12"/>
  <c r="U117" i="12"/>
  <c r="U116" i="12"/>
  <c r="U115" i="12"/>
  <c r="U114" i="12"/>
  <c r="T107" i="12"/>
  <c r="S107" i="12"/>
  <c r="R107" i="12"/>
  <c r="Q107" i="12"/>
  <c r="P107" i="12"/>
  <c r="O107" i="12"/>
  <c r="N107" i="12"/>
  <c r="M107" i="12"/>
  <c r="L107" i="12"/>
  <c r="K107" i="12"/>
  <c r="J107" i="12"/>
  <c r="I107" i="12"/>
  <c r="H107" i="12"/>
  <c r="G107" i="12"/>
  <c r="F107" i="12"/>
  <c r="E107" i="12"/>
  <c r="D107" i="12"/>
  <c r="U106" i="12"/>
  <c r="U105" i="12"/>
  <c r="T100" i="12"/>
  <c r="S100" i="12"/>
  <c r="R100" i="12"/>
  <c r="Q100" i="12"/>
  <c r="P100" i="12"/>
  <c r="O100" i="12"/>
  <c r="N100" i="12"/>
  <c r="M100" i="12"/>
  <c r="L100" i="12"/>
  <c r="K100" i="12"/>
  <c r="J100" i="12"/>
  <c r="I100" i="12"/>
  <c r="H100" i="12"/>
  <c r="G100" i="12"/>
  <c r="F100" i="12"/>
  <c r="E100" i="12"/>
  <c r="D100" i="12"/>
  <c r="U99" i="12"/>
  <c r="U98" i="12"/>
  <c r="U97" i="12"/>
  <c r="T91" i="12"/>
  <c r="S91" i="12"/>
  <c r="R91" i="12"/>
  <c r="Q91" i="12"/>
  <c r="P91" i="12"/>
  <c r="O91" i="12"/>
  <c r="N91" i="12"/>
  <c r="M91" i="12"/>
  <c r="L91" i="12"/>
  <c r="K91" i="12"/>
  <c r="J91" i="12"/>
  <c r="I91" i="12"/>
  <c r="H91" i="12"/>
  <c r="F91" i="12"/>
  <c r="E91" i="12"/>
  <c r="D91" i="12"/>
  <c r="U90" i="12"/>
  <c r="U89" i="12"/>
  <c r="U88" i="12"/>
  <c r="U87" i="12"/>
  <c r="T81" i="12"/>
  <c r="S81" i="12"/>
  <c r="R81" i="12"/>
  <c r="Q81" i="12"/>
  <c r="P81" i="12"/>
  <c r="O81" i="12"/>
  <c r="N81" i="12"/>
  <c r="M81" i="12"/>
  <c r="L81" i="12"/>
  <c r="K81" i="12"/>
  <c r="J81" i="12"/>
  <c r="I81" i="12"/>
  <c r="H81" i="12"/>
  <c r="G81" i="12"/>
  <c r="F81" i="12"/>
  <c r="E81" i="12"/>
  <c r="D81" i="12"/>
  <c r="U80" i="12"/>
  <c r="V80" i="12" s="1"/>
  <c r="D80" i="12"/>
  <c r="U79" i="12"/>
  <c r="U78" i="12"/>
  <c r="T77" i="12"/>
  <c r="S77" i="12"/>
  <c r="R77" i="12"/>
  <c r="Q77" i="12"/>
  <c r="P77" i="12"/>
  <c r="O77" i="12"/>
  <c r="N77" i="12"/>
  <c r="M77" i="12"/>
  <c r="L77" i="12"/>
  <c r="K77" i="12"/>
  <c r="J77" i="12"/>
  <c r="D77" i="12"/>
  <c r="U76" i="12"/>
  <c r="U72" i="12" s="1"/>
  <c r="V72" i="12" s="1"/>
  <c r="T72" i="12"/>
  <c r="S72" i="12"/>
  <c r="R72" i="12"/>
  <c r="Q72" i="12"/>
  <c r="P72" i="12"/>
  <c r="O72" i="12"/>
  <c r="N72" i="12"/>
  <c r="M72" i="12"/>
  <c r="L72" i="12"/>
  <c r="K72" i="12"/>
  <c r="J72" i="12"/>
  <c r="I72" i="12"/>
  <c r="H72" i="12"/>
  <c r="G72" i="12"/>
  <c r="F72" i="12"/>
  <c r="E72" i="12"/>
  <c r="D72" i="12"/>
  <c r="U71" i="12"/>
  <c r="U70" i="12"/>
  <c r="U69" i="12"/>
  <c r="T66" i="12"/>
  <c r="S66" i="12"/>
  <c r="R66" i="12"/>
  <c r="Q66" i="12"/>
  <c r="P66" i="12"/>
  <c r="O66" i="12"/>
  <c r="N66" i="12"/>
  <c r="M66" i="12"/>
  <c r="L66" i="12"/>
  <c r="K66" i="12"/>
  <c r="J66" i="12"/>
  <c r="H66" i="12"/>
  <c r="G66" i="12"/>
  <c r="F66" i="12"/>
  <c r="E66" i="12"/>
  <c r="D66" i="12"/>
  <c r="U65" i="12"/>
  <c r="V65" i="12" s="1"/>
  <c r="D65" i="12"/>
  <c r="U64" i="12"/>
  <c r="I63" i="12"/>
  <c r="U63" i="12" s="1"/>
  <c r="V63" i="12" s="1"/>
  <c r="D63" i="12"/>
  <c r="U62" i="12"/>
  <c r="U61" i="12"/>
  <c r="V61" i="12" s="1"/>
  <c r="D61" i="12"/>
  <c r="U60" i="12"/>
  <c r="U59" i="12"/>
  <c r="T58" i="12"/>
  <c r="S58" i="12"/>
  <c r="R58" i="12"/>
  <c r="Q58" i="12"/>
  <c r="P58" i="12"/>
  <c r="O58" i="12"/>
  <c r="N58" i="12"/>
  <c r="M58" i="12"/>
  <c r="L58" i="12"/>
  <c r="K58" i="12"/>
  <c r="J58" i="12"/>
  <c r="D58" i="12"/>
  <c r="U57" i="12"/>
  <c r="V57" i="12" s="1"/>
  <c r="D57" i="12"/>
  <c r="U54" i="12"/>
  <c r="V54" i="12" s="1"/>
  <c r="H54" i="12"/>
  <c r="D54" i="12"/>
  <c r="U53" i="12"/>
  <c r="U52" i="12" s="1"/>
  <c r="V52" i="12" s="1"/>
  <c r="T52" i="12"/>
  <c r="S52" i="12"/>
  <c r="R52" i="12"/>
  <c r="Q52" i="12"/>
  <c r="P52" i="12"/>
  <c r="O52" i="12"/>
  <c r="N52" i="12"/>
  <c r="M52" i="12"/>
  <c r="L52" i="12"/>
  <c r="K52" i="12"/>
  <c r="J52" i="12"/>
  <c r="I52" i="12"/>
  <c r="D52" i="12"/>
  <c r="U51" i="12"/>
  <c r="U50" i="12"/>
  <c r="U49" i="12"/>
  <c r="T47" i="12"/>
  <c r="S47" i="12"/>
  <c r="R47" i="12"/>
  <c r="Q47" i="12"/>
  <c r="P47" i="12"/>
  <c r="O47" i="12"/>
  <c r="N47" i="12"/>
  <c r="M47" i="12"/>
  <c r="L47" i="12"/>
  <c r="K47" i="12"/>
  <c r="J47" i="12"/>
  <c r="I47" i="12"/>
  <c r="H47" i="12"/>
  <c r="G47" i="12"/>
  <c r="F47" i="12"/>
  <c r="E47" i="12"/>
  <c r="E41" i="12" s="1"/>
  <c r="D47" i="12"/>
  <c r="U46" i="12"/>
  <c r="U45" i="12"/>
  <c r="T44" i="12"/>
  <c r="S44" i="12"/>
  <c r="R44" i="12"/>
  <c r="Q44" i="12"/>
  <c r="P44" i="12"/>
  <c r="O44" i="12"/>
  <c r="N44" i="12"/>
  <c r="M44" i="12"/>
  <c r="L44" i="12"/>
  <c r="K44" i="12"/>
  <c r="D44" i="12"/>
  <c r="U42" i="12"/>
  <c r="V42" i="12" s="1"/>
  <c r="D42" i="12"/>
  <c r="C41" i="12"/>
  <c r="B41" i="12"/>
  <c r="U40" i="12"/>
  <c r="U39" i="12"/>
  <c r="U38" i="12"/>
  <c r="U37" i="12"/>
  <c r="T33" i="12"/>
  <c r="T31" i="12" s="1"/>
  <c r="S33" i="12"/>
  <c r="S31" i="12" s="1"/>
  <c r="R33" i="12"/>
  <c r="Q33" i="12"/>
  <c r="Q31" i="12" s="1"/>
  <c r="P33" i="12"/>
  <c r="P31" i="12" s="1"/>
  <c r="O33" i="12"/>
  <c r="O31" i="12" s="1"/>
  <c r="N33" i="12"/>
  <c r="N31" i="12" s="1"/>
  <c r="M33" i="12"/>
  <c r="L33" i="12"/>
  <c r="L31" i="12" s="1"/>
  <c r="K33" i="12"/>
  <c r="K31" i="12" s="1"/>
  <c r="J33" i="12"/>
  <c r="J31" i="12" s="1"/>
  <c r="I33" i="12"/>
  <c r="G33" i="12"/>
  <c r="D33" i="12"/>
  <c r="D31" i="12" s="1"/>
  <c r="R31" i="12"/>
  <c r="M31" i="12"/>
  <c r="H31" i="12"/>
  <c r="G31" i="12"/>
  <c r="F31" i="12"/>
  <c r="E31" i="12"/>
  <c r="C31" i="12"/>
  <c r="B31" i="12"/>
  <c r="D30" i="12"/>
  <c r="U29" i="12"/>
  <c r="U28" i="12"/>
  <c r="T27" i="12"/>
  <c r="T26" i="12" s="1"/>
  <c r="S27" i="12"/>
  <c r="S26" i="12" s="1"/>
  <c r="R27" i="12"/>
  <c r="R26" i="12" s="1"/>
  <c r="Q27" i="12"/>
  <c r="Q26" i="12" s="1"/>
  <c r="P27" i="12"/>
  <c r="P26" i="12" s="1"/>
  <c r="O27" i="12"/>
  <c r="O26" i="12" s="1"/>
  <c r="N27" i="12"/>
  <c r="N26" i="12" s="1"/>
  <c r="M27" i="12"/>
  <c r="M26" i="12" s="1"/>
  <c r="L27" i="12"/>
  <c r="L26" i="12" s="1"/>
  <c r="K27" i="12"/>
  <c r="K26" i="12" s="1"/>
  <c r="J27" i="12"/>
  <c r="J26" i="12" s="1"/>
  <c r="D27" i="12"/>
  <c r="I26" i="12"/>
  <c r="H26" i="12"/>
  <c r="G26" i="12"/>
  <c r="F26" i="12"/>
  <c r="E26" i="12"/>
  <c r="C26" i="12"/>
  <c r="B26" i="12"/>
  <c r="U25" i="12"/>
  <c r="V25" i="12" s="1"/>
  <c r="D25" i="12"/>
  <c r="U24" i="12"/>
  <c r="V24" i="12" s="1"/>
  <c r="D24" i="12"/>
  <c r="U23" i="12"/>
  <c r="T20" i="12"/>
  <c r="S20" i="12"/>
  <c r="R20" i="12"/>
  <c r="Q20" i="12"/>
  <c r="P20" i="12"/>
  <c r="O20" i="12"/>
  <c r="N20" i="12"/>
  <c r="M20" i="12"/>
  <c r="L20" i="12"/>
  <c r="K20" i="12"/>
  <c r="J20" i="12"/>
  <c r="I20" i="12"/>
  <c r="H20" i="12"/>
  <c r="D20" i="12"/>
  <c r="U19" i="12"/>
  <c r="U18" i="12"/>
  <c r="U17" i="12"/>
  <c r="U16" i="12"/>
  <c r="U15" i="12"/>
  <c r="T14" i="12"/>
  <c r="S14" i="12"/>
  <c r="S13" i="12" s="1"/>
  <c r="R14" i="12"/>
  <c r="R13" i="12" s="1"/>
  <c r="Q14" i="12"/>
  <c r="P14" i="12"/>
  <c r="O14" i="12"/>
  <c r="N14" i="12"/>
  <c r="M14" i="12"/>
  <c r="L14" i="12"/>
  <c r="K14" i="12"/>
  <c r="K13" i="12" s="1"/>
  <c r="J14" i="12"/>
  <c r="J13" i="12" s="1"/>
  <c r="I14" i="12"/>
  <c r="H14" i="12"/>
  <c r="G14" i="12"/>
  <c r="G13" i="12" s="1"/>
  <c r="E14" i="12"/>
  <c r="E13" i="12" s="1"/>
  <c r="D14" i="12"/>
  <c r="F13" i="12"/>
  <c r="C13" i="12"/>
  <c r="B13" i="12"/>
  <c r="T10" i="12"/>
  <c r="S10" i="12"/>
  <c r="R10" i="12"/>
  <c r="Q10" i="12"/>
  <c r="P10" i="12"/>
  <c r="O10" i="12"/>
  <c r="N10" i="12"/>
  <c r="M10" i="12"/>
  <c r="L10" i="12"/>
  <c r="K10" i="12"/>
  <c r="J10" i="12"/>
  <c r="I10" i="12"/>
  <c r="H10" i="12"/>
  <c r="G10" i="12"/>
  <c r="F10" i="12"/>
  <c r="E10" i="12"/>
  <c r="C10" i="12"/>
  <c r="B10" i="12"/>
  <c r="U8" i="12"/>
  <c r="U7" i="12"/>
  <c r="U6" i="12"/>
  <c r="D6" i="12"/>
  <c r="D10" i="12" s="1"/>
  <c r="D41" i="12" l="1"/>
  <c r="H13" i="12"/>
  <c r="P13" i="12"/>
  <c r="G41" i="12"/>
  <c r="D26" i="12"/>
  <c r="U47" i="12"/>
  <c r="V47" i="12" s="1"/>
  <c r="U27" i="12"/>
  <c r="U26" i="12" s="1"/>
  <c r="V26" i="12" s="1"/>
  <c r="U44" i="12"/>
  <c r="V44" i="12" s="1"/>
  <c r="U77" i="12"/>
  <c r="V77" i="12" s="1"/>
  <c r="E145" i="12"/>
  <c r="L13" i="12"/>
  <c r="C145" i="12"/>
  <c r="C146" i="12" s="1"/>
  <c r="F146" i="12" s="1"/>
  <c r="G146" i="12" s="1"/>
  <c r="D13" i="12"/>
  <c r="D145" i="12" s="1"/>
  <c r="U33" i="12"/>
  <c r="V33" i="12" s="1"/>
  <c r="U120" i="12"/>
  <c r="V120" i="12" s="1"/>
  <c r="B145" i="12"/>
  <c r="F41" i="12"/>
  <c r="F145" i="12" s="1"/>
  <c r="U10" i="12"/>
  <c r="O13" i="12"/>
  <c r="T13" i="12"/>
  <c r="N13" i="12"/>
  <c r="H41" i="12"/>
  <c r="H145" i="12" s="1"/>
  <c r="G145" i="12"/>
  <c r="U129" i="12"/>
  <c r="V129" i="12" s="1"/>
  <c r="I41" i="12"/>
  <c r="U107" i="12"/>
  <c r="V107" i="12" s="1"/>
  <c r="U100" i="12"/>
  <c r="V100" i="12" s="1"/>
  <c r="U91" i="12"/>
  <c r="U81" i="12"/>
  <c r="V81" i="12" s="1"/>
  <c r="O41" i="12"/>
  <c r="U66" i="12"/>
  <c r="V66" i="12" s="1"/>
  <c r="S41" i="12"/>
  <c r="S145" i="12" s="1"/>
  <c r="U58" i="12"/>
  <c r="V58" i="12" s="1"/>
  <c r="M41" i="12"/>
  <c r="Q41" i="12"/>
  <c r="K41" i="12"/>
  <c r="K145" i="12" s="1"/>
  <c r="J41" i="12"/>
  <c r="J145" i="12" s="1"/>
  <c r="L41" i="12"/>
  <c r="L145" i="12" s="1"/>
  <c r="P41" i="12"/>
  <c r="P145" i="12" s="1"/>
  <c r="T41" i="12"/>
  <c r="T145" i="12" s="1"/>
  <c r="N41" i="12"/>
  <c r="N145" i="12" s="1"/>
  <c r="R41" i="12"/>
  <c r="R145" i="12" s="1"/>
  <c r="I31" i="12"/>
  <c r="U31" i="12" s="1"/>
  <c r="V31" i="12" s="1"/>
  <c r="U20" i="12"/>
  <c r="V20" i="12" s="1"/>
  <c r="M13" i="12"/>
  <c r="Q13" i="12"/>
  <c r="U14" i="12"/>
  <c r="V14" i="12" s="1"/>
  <c r="I13" i="12"/>
  <c r="V27" i="12" l="1"/>
  <c r="O145" i="12"/>
  <c r="U13" i="12"/>
  <c r="V13" i="12" s="1"/>
  <c r="U41" i="12"/>
  <c r="V41" i="12" s="1"/>
  <c r="V91" i="12"/>
  <c r="I145" i="12"/>
  <c r="M145" i="12"/>
  <c r="Q145" i="12"/>
  <c r="U145" i="12" l="1"/>
  <c r="V145" i="12" s="1"/>
</calcChain>
</file>

<file path=xl/sharedStrings.xml><?xml version="1.0" encoding="utf-8"?>
<sst xmlns="http://schemas.openxmlformats.org/spreadsheetml/2006/main" count="160" uniqueCount="154">
  <si>
    <t xml:space="preserve">               Доходная часть</t>
  </si>
  <si>
    <t>1. Защита интересов СРО и их членов, потребителей строительной продукции</t>
  </si>
  <si>
    <t>2. Контроль за деятельностью членов Ассоциации</t>
  </si>
  <si>
    <t>3. Общественная деятельность Ассоциации</t>
  </si>
  <si>
    <t xml:space="preserve">     2.2 Проведение внеплановых выездных проверок</t>
  </si>
  <si>
    <t xml:space="preserve">            участников строит.сферы (семинары, конференции, круглые столы и т.д.)</t>
  </si>
  <si>
    <t>4. Административно-хозяйственные расходы</t>
  </si>
  <si>
    <t xml:space="preserve">     4.4 Взаимодействие со СМИ в соответствии с медиа-планом</t>
  </si>
  <si>
    <t xml:space="preserve">     4.5 Ежегодное проведение аудита</t>
  </si>
  <si>
    <t xml:space="preserve">     4.7 Оплата командировочных расходов </t>
  </si>
  <si>
    <t xml:space="preserve">5  Взносы НОСТРОЙ </t>
  </si>
  <si>
    <t xml:space="preserve">     4.9 Премиальный фонд с НДФЛ</t>
  </si>
  <si>
    <t xml:space="preserve">     4.10 Взносы от З/П (ПФ, ФСС, ФОМС)</t>
  </si>
  <si>
    <t xml:space="preserve">     4.11 Приобретение основных фондов и хоз.инвентаря</t>
  </si>
  <si>
    <t xml:space="preserve">     4.12 Ремонт, обслуживание основных фондов, расходные материалы</t>
  </si>
  <si>
    <t xml:space="preserve">     4.13 Аренда</t>
  </si>
  <si>
    <t xml:space="preserve">     4.14 Связь, интернет, услуги хостинга</t>
  </si>
  <si>
    <t xml:space="preserve">     4.15 Ремонт и обслуживание офиса</t>
  </si>
  <si>
    <t xml:space="preserve">     4.16 Транспортное обслуживание мероприятий и тек.деятельности Ассоциации</t>
  </si>
  <si>
    <t xml:space="preserve">     4.17 Концтовары, атрибутика, сувениры, бланки </t>
  </si>
  <si>
    <t xml:space="preserve">     4.18 Программное обеспечение и обслуживание рабочих мест</t>
  </si>
  <si>
    <t xml:space="preserve">     4.19 Представительские расходы</t>
  </si>
  <si>
    <t xml:space="preserve">             Расходная часть</t>
  </si>
  <si>
    <t>ФАКТ 9 м-в 2019г.</t>
  </si>
  <si>
    <t xml:space="preserve">                              проведение конкурса</t>
  </si>
  <si>
    <t xml:space="preserve">                             членские взносы РСС ОМОР</t>
  </si>
  <si>
    <t xml:space="preserve">                               налоги (имущ.,трансп.)</t>
  </si>
  <si>
    <t xml:space="preserve">                               командировка Егорова</t>
  </si>
  <si>
    <t>октябрь</t>
  </si>
  <si>
    <t xml:space="preserve">              в т.ч услуги банка</t>
  </si>
  <si>
    <t xml:space="preserve">            участи в семинарах и конференциях)</t>
  </si>
  <si>
    <t xml:space="preserve">     4.2 Повышение профессионального уровня сотрудников Ассоциации  (обучение, </t>
  </si>
  <si>
    <t xml:space="preserve">                        услуги доставки (Кур.Экспр.)</t>
  </si>
  <si>
    <t xml:space="preserve">              в т. ч. охрана</t>
  </si>
  <si>
    <t xml:space="preserve">               в т.ч.  заправка и ремон картриджей</t>
  </si>
  <si>
    <t xml:space="preserve">                           кофе для сотрудников</t>
  </si>
  <si>
    <t xml:space="preserve">                           вывеска</t>
  </si>
  <si>
    <t xml:space="preserve">                           вода</t>
  </si>
  <si>
    <t xml:space="preserve">              в т.ч. Сурков + Касперский</t>
  </si>
  <si>
    <t xml:space="preserve">             в т.ч. аренда зала (СТАРТ) + Центр АНИК</t>
  </si>
  <si>
    <t xml:space="preserve">               в т.ч. монитор</t>
  </si>
  <si>
    <t xml:space="preserve">               в т.ч. канцтовары Комус</t>
  </si>
  <si>
    <t xml:space="preserve">                          услуги облакотеки</t>
  </si>
  <si>
    <t xml:space="preserve">                             аренда а/т</t>
  </si>
  <si>
    <t xml:space="preserve">                            списание гсм</t>
  </si>
  <si>
    <t>сентябрь</t>
  </si>
  <si>
    <t xml:space="preserve">           в т.ч. госпошлина</t>
  </si>
  <si>
    <t xml:space="preserve">                          бух.юр. журналы</t>
  </si>
  <si>
    <t xml:space="preserve">                           ноутбук</t>
  </si>
  <si>
    <t xml:space="preserve">                            страховка</t>
  </si>
  <si>
    <t xml:space="preserve">                           прочие</t>
  </si>
  <si>
    <t xml:space="preserve">                           календари, пакеты, визитки</t>
  </si>
  <si>
    <t>ноябрь</t>
  </si>
  <si>
    <t xml:space="preserve">                            картридж для кофемашины</t>
  </si>
  <si>
    <t xml:space="preserve">                        почтовые услуги</t>
  </si>
  <si>
    <t xml:space="preserve">                      инф.конс.услуги</t>
  </si>
  <si>
    <t xml:space="preserve">                          сервер лицензия + 1С</t>
  </si>
  <si>
    <t xml:space="preserve">                          Абон.обсл.Электр.реестр СРО</t>
  </si>
  <si>
    <t xml:space="preserve">            в т.ч. семинар госзакупки.</t>
  </si>
  <si>
    <t xml:space="preserve">                        бух.семинар</t>
  </si>
  <si>
    <t xml:space="preserve">                           книга исполн.документ.</t>
  </si>
  <si>
    <t xml:space="preserve">                      почтовые</t>
  </si>
  <si>
    <t xml:space="preserve">                        повышение квалификации</t>
  </si>
  <si>
    <t xml:space="preserve">                          СБИС, ИТС</t>
  </si>
  <si>
    <t xml:space="preserve">                             аккумуляторы ASUS</t>
  </si>
  <si>
    <t xml:space="preserve">      в т.ч. аренда помещения</t>
  </si>
  <si>
    <t xml:space="preserve">                  услуги арх.хранения</t>
  </si>
  <si>
    <t xml:space="preserve">                          космет.ремонт офиса</t>
  </si>
  <si>
    <t xml:space="preserve">            в т.ч. аудиторские услуги</t>
  </si>
  <si>
    <t xml:space="preserve">                       Инф.бух.услуги</t>
  </si>
  <si>
    <t>декабрь</t>
  </si>
  <si>
    <t xml:space="preserve">                  в т.ч ТО, а/мойка, гибдд</t>
  </si>
  <si>
    <t xml:space="preserve">                            оплата по ИЛ</t>
  </si>
  <si>
    <t>Проценты от размещения средств ч/в на депозитных счетах за вычетом н/на приб.</t>
  </si>
  <si>
    <t>План 2020г.</t>
  </si>
  <si>
    <t xml:space="preserve">     4.21 Информационно-консультационные услуги</t>
  </si>
  <si>
    <t>Членские взносы ((286х4000)+(340х6000))х12мес</t>
  </si>
  <si>
    <t xml:space="preserve">   1.3 Ведение электронного документооборота </t>
  </si>
  <si>
    <t>Вступительные взносы  (24 х 5000)</t>
  </si>
  <si>
    <t xml:space="preserve">     4.20 Почтовые услуги и услуги по доставке , банковские услуги</t>
  </si>
  <si>
    <t xml:space="preserve">     4.22 Налоговые платежи и прочие платежи</t>
  </si>
  <si>
    <t xml:space="preserve">   1.1 Судебно-претензионная работа </t>
  </si>
  <si>
    <t xml:space="preserve">   1.2 Организация архивного хранения дел членов СРО</t>
  </si>
  <si>
    <t xml:space="preserve">   1.4 Коллективное страхование гражданской ответственности членов СРО </t>
  </si>
  <si>
    <t xml:space="preserve">     4.8 Фонд оплаты труда с НДФЛ </t>
  </si>
  <si>
    <t xml:space="preserve">     2.1 Проведение плановых выездных проверок членов Ассоциации </t>
  </si>
  <si>
    <t xml:space="preserve">     4.23 Членские взносы РСС</t>
  </si>
  <si>
    <t>январь</t>
  </si>
  <si>
    <t xml:space="preserve">                       почтовые услуги</t>
  </si>
  <si>
    <t xml:space="preserve">              в т.ч. банковские услуги</t>
  </si>
  <si>
    <t xml:space="preserve">                        аренда орг.оборудования</t>
  </si>
  <si>
    <t xml:space="preserve">                          услуги по доставке</t>
  </si>
  <si>
    <t xml:space="preserve">                        товары с символикой</t>
  </si>
  <si>
    <t xml:space="preserve">          в т.ч. аренда помещения</t>
  </si>
  <si>
    <t xml:space="preserve">            в т.ч.  аренда залов</t>
  </si>
  <si>
    <t xml:space="preserve">                           охрана</t>
  </si>
  <si>
    <t xml:space="preserve">                          операционная система</t>
  </si>
  <si>
    <t xml:space="preserve">               в т.ч. юр.услуги  (Прохорова)</t>
  </si>
  <si>
    <t xml:space="preserve">               в т.ч. аренда а/м</t>
  </si>
  <si>
    <t xml:space="preserve">                          услуги системного администратора</t>
  </si>
  <si>
    <t xml:space="preserve">            в т.ч. книги по исполнительной документации </t>
  </si>
  <si>
    <t xml:space="preserve">             в т.ч. строительная газета</t>
  </si>
  <si>
    <t xml:space="preserve">             в т.ч. по договорам дарения</t>
  </si>
  <si>
    <t xml:space="preserve">                          почтовые услуги</t>
  </si>
  <si>
    <t xml:space="preserve">              в т.ч комус  и по а/о</t>
  </si>
  <si>
    <t xml:space="preserve">               в т.ч. Вода, чай, кофе</t>
  </si>
  <si>
    <t xml:space="preserve">                           услуги нотариуса</t>
  </si>
  <si>
    <t xml:space="preserve">               в т.ч. налоги</t>
  </si>
  <si>
    <t>февраль</t>
  </si>
  <si>
    <t xml:space="preserve">                          ЦИСК</t>
  </si>
  <si>
    <t xml:space="preserve">                        организация мероприятия (кофе-брейк, организация и т.д.)</t>
  </si>
  <si>
    <t xml:space="preserve">                        проживание в гостиннице</t>
  </si>
  <si>
    <t xml:space="preserve">                           офисный переезд</t>
  </si>
  <si>
    <t xml:space="preserve">                         суточные, проезд</t>
  </si>
  <si>
    <t xml:space="preserve">            в т.ч суточные</t>
  </si>
  <si>
    <t xml:space="preserve">                      проезд</t>
  </si>
  <si>
    <t xml:space="preserve">              в т.ч. ремонт офиса</t>
  </si>
  <si>
    <t xml:space="preserve">                          аренда</t>
  </si>
  <si>
    <t xml:space="preserve">            в т.ч. суточные и проезд</t>
  </si>
  <si>
    <t xml:space="preserve">                           сигнализация, видеонаблюдение</t>
  </si>
  <si>
    <t xml:space="preserve">            в т.ч. проживание</t>
  </si>
  <si>
    <t xml:space="preserve">                          комплектующие</t>
  </si>
  <si>
    <t xml:space="preserve">                          жалюзи</t>
  </si>
  <si>
    <t xml:space="preserve">                        участие в семинаре</t>
  </si>
  <si>
    <t xml:space="preserve">               в т.ч. Принтер, компьютер</t>
  </si>
  <si>
    <t xml:space="preserve">                        семинары для бух., строит.компл.</t>
  </si>
  <si>
    <t>март</t>
  </si>
  <si>
    <t>апрель</t>
  </si>
  <si>
    <t>май</t>
  </si>
  <si>
    <t xml:space="preserve">                           штраф</t>
  </si>
  <si>
    <t xml:space="preserve">                           противовирусные мероприятия</t>
  </si>
  <si>
    <t>июнь</t>
  </si>
  <si>
    <t>июль</t>
  </si>
  <si>
    <t xml:space="preserve">              в т.ч. ремонт и заправка картриджей, ремонт ПК</t>
  </si>
  <si>
    <t>август</t>
  </si>
  <si>
    <t xml:space="preserve">                                в т.ч выходное пособие</t>
  </si>
  <si>
    <t xml:space="preserve">                         страховка</t>
  </si>
  <si>
    <t xml:space="preserve">                           ГСМ, мойка, з/ч, штраф, видеорегистратор</t>
  </si>
  <si>
    <t xml:space="preserve">               в т.ч СБИС , Касперский</t>
  </si>
  <si>
    <t xml:space="preserve">                          ЦСП гарант, главбух, юрист</t>
  </si>
  <si>
    <t xml:space="preserve">         в т.ч. Участие в конкуре</t>
  </si>
  <si>
    <t xml:space="preserve">                                                      Остаток на р/с на 01.01.2020г.</t>
  </si>
  <si>
    <r>
      <t xml:space="preserve">                в т.ч. </t>
    </r>
    <r>
      <rPr>
        <sz val="11"/>
        <color theme="1"/>
        <rFont val="Times New Roman"/>
        <family val="1"/>
        <charset val="204"/>
      </rPr>
      <t>выплаты по решению суда(ф-л Тольятти)</t>
    </r>
  </si>
  <si>
    <t>Факт  2020г.</t>
  </si>
  <si>
    <t>6. Резерв совета</t>
  </si>
  <si>
    <t xml:space="preserve">     3.1 Проведение бесплатных информ. мероприятий для членов Ассоциации и др.</t>
  </si>
  <si>
    <t>Итого доход:</t>
  </si>
  <si>
    <t>Итого расход:</t>
  </si>
  <si>
    <t xml:space="preserve">     4.6 Возмещение расходов членам Совета</t>
  </si>
  <si>
    <t xml:space="preserve">     4.3 Проведение мероприятий Ассоциации (Собрания, Советы) </t>
  </si>
  <si>
    <t xml:space="preserve">                   Отчет о расходовании Сметы доходов и расходов Ассоциации "СРО "СВС" за 2020 год</t>
  </si>
  <si>
    <t>экономия         (-) перерасход</t>
  </si>
  <si>
    <t>разница</t>
  </si>
  <si>
    <t xml:space="preserve">     4.1 Модернизация и содержание  сайта Ассоциации, тек. обслуж. и прогр.обеспечение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</si>
</sst>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₽_-;\-* #,##0.00\ _₽_-;_-* &quot;-&quot;??\ _₽_-;_-@_-"/>
    <numFmt numFmtId="165" formatCode="_-* #,##0\ _₽_-;\-* #,##0\ _₽_-;_-* &quot;-&quot;??\ _₽_-;_-@_-"/>
  </numFmts>
  <fonts count="1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0" applyFont="1"/>
    <xf numFmtId="165" fontId="2" fillId="0" borderId="0" xfId="0" applyNumberFormat="1" applyFont="1"/>
    <xf numFmtId="165" fontId="2" fillId="0" borderId="0" xfId="1" applyNumberFormat="1" applyFont="1"/>
    <xf numFmtId="165" fontId="3" fillId="0" borderId="1" xfId="0" applyNumberFormat="1" applyFont="1" applyBorder="1"/>
    <xf numFmtId="0" fontId="2" fillId="0" borderId="1" xfId="0" applyFont="1" applyBorder="1"/>
    <xf numFmtId="165" fontId="6" fillId="0" borderId="1" xfId="1" applyNumberFormat="1" applyFont="1" applyBorder="1"/>
    <xf numFmtId="165" fontId="2" fillId="0" borderId="1" xfId="1" applyNumberFormat="1" applyFont="1" applyBorder="1"/>
    <xf numFmtId="165" fontId="2" fillId="0" borderId="1" xfId="0" applyNumberFormat="1" applyFont="1" applyBorder="1"/>
    <xf numFmtId="165" fontId="7" fillId="0" borderId="1" xfId="0" applyNumberFormat="1" applyFont="1" applyBorder="1"/>
    <xf numFmtId="165" fontId="8" fillId="0" borderId="1" xfId="0" applyNumberFormat="1" applyFont="1" applyBorder="1"/>
    <xf numFmtId="165" fontId="4" fillId="0" borderId="1" xfId="0" applyNumberFormat="1" applyFont="1" applyBorder="1"/>
    <xf numFmtId="165" fontId="3" fillId="0" borderId="1" xfId="1" applyNumberFormat="1" applyFont="1" applyBorder="1"/>
    <xf numFmtId="0" fontId="6" fillId="0" borderId="1" xfId="0" applyFont="1" applyBorder="1"/>
    <xf numFmtId="0" fontId="6" fillId="0" borderId="0" xfId="0" applyFont="1"/>
    <xf numFmtId="16" fontId="2" fillId="0" borderId="3" xfId="0" applyNumberFormat="1" applyFont="1" applyBorder="1" applyAlignment="1">
      <alignment vertical="top"/>
    </xf>
    <xf numFmtId="165" fontId="2" fillId="0" borderId="3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165" fontId="2" fillId="0" borderId="2" xfId="0" applyNumberFormat="1" applyFont="1" applyBorder="1"/>
    <xf numFmtId="0" fontId="2" fillId="0" borderId="3" xfId="0" applyFont="1" applyBorder="1"/>
    <xf numFmtId="165" fontId="2" fillId="0" borderId="3" xfId="0" applyNumberFormat="1" applyFont="1" applyBorder="1"/>
    <xf numFmtId="165" fontId="7" fillId="0" borderId="3" xfId="0" applyNumberFormat="1" applyFont="1" applyBorder="1"/>
    <xf numFmtId="165" fontId="8" fillId="0" borderId="3" xfId="0" applyNumberFormat="1" applyFont="1" applyBorder="1"/>
    <xf numFmtId="165" fontId="9" fillId="0" borderId="1" xfId="1" applyNumberFormat="1" applyFont="1" applyBorder="1"/>
    <xf numFmtId="165" fontId="2" fillId="0" borderId="4" xfId="1" applyNumberFormat="1" applyFont="1" applyBorder="1"/>
    <xf numFmtId="165" fontId="2" fillId="0" borderId="1" xfId="1" applyNumberFormat="1" applyFont="1" applyBorder="1" applyAlignment="1">
      <alignment horizontal="right"/>
    </xf>
    <xf numFmtId="165" fontId="2" fillId="0" borderId="4" xfId="1" applyNumberFormat="1" applyFont="1" applyBorder="1" applyAlignment="1">
      <alignment horizontal="right"/>
    </xf>
    <xf numFmtId="0" fontId="6" fillId="0" borderId="3" xfId="0" applyFont="1" applyBorder="1"/>
    <xf numFmtId="0" fontId="9" fillId="0" borderId="1" xfId="0" applyFont="1" applyBorder="1"/>
    <xf numFmtId="0" fontId="2" fillId="0" borderId="0" xfId="0" applyFont="1" applyAlignment="1">
      <alignment horizontal="right"/>
    </xf>
    <xf numFmtId="0" fontId="2" fillId="0" borderId="0" xfId="0" applyFont="1" applyBorder="1"/>
    <xf numFmtId="0" fontId="5" fillId="0" borderId="1" xfId="0" applyFont="1" applyBorder="1"/>
    <xf numFmtId="0" fontId="3" fillId="0" borderId="0" xfId="0" applyFont="1"/>
    <xf numFmtId="0" fontId="9" fillId="0" borderId="0" xfId="0" applyFont="1"/>
    <xf numFmtId="3" fontId="10" fillId="0" borderId="1" xfId="0" applyNumberFormat="1" applyFont="1" applyBorder="1"/>
    <xf numFmtId="0" fontId="11" fillId="0" borderId="0" xfId="0" applyFont="1"/>
    <xf numFmtId="0" fontId="3" fillId="0" borderId="1" xfId="0" applyFont="1" applyBorder="1" applyAlignment="1">
      <alignment horizontal="center"/>
    </xf>
    <xf numFmtId="165" fontId="3" fillId="0" borderId="1" xfId="0" applyNumberFormat="1" applyFont="1" applyBorder="1" applyAlignment="1">
      <alignment horizontal="center"/>
    </xf>
    <xf numFmtId="165" fontId="3" fillId="0" borderId="1" xfId="1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10" fillId="0" borderId="1" xfId="0" applyFont="1" applyBorder="1"/>
    <xf numFmtId="165" fontId="10" fillId="0" borderId="1" xfId="1" applyNumberFormat="1" applyFont="1" applyBorder="1"/>
    <xf numFmtId="165" fontId="10" fillId="0" borderId="1" xfId="0" applyNumberFormat="1" applyFont="1" applyBorder="1"/>
    <xf numFmtId="0" fontId="10" fillId="0" borderId="0" xfId="0" applyFont="1"/>
    <xf numFmtId="0" fontId="3" fillId="0" borderId="1" xfId="0" applyFont="1" applyBorder="1"/>
    <xf numFmtId="0" fontId="12" fillId="0" borderId="1" xfId="0" applyFont="1" applyBorder="1"/>
    <xf numFmtId="0" fontId="3" fillId="0" borderId="1" xfId="0" applyFont="1" applyBorder="1" applyAlignment="1">
      <alignment horizontal="center" wrapText="1"/>
    </xf>
    <xf numFmtId="0" fontId="11" fillId="0" borderId="0" xfId="0" applyFont="1" applyAlignment="1"/>
    <xf numFmtId="0" fontId="0" fillId="0" borderId="0" xfId="0" applyAlignment="1"/>
    <xf numFmtId="165" fontId="4" fillId="0" borderId="1" xfId="1" applyNumberFormat="1" applyFont="1" applyBorder="1"/>
    <xf numFmtId="165" fontId="4" fillId="0" borderId="3" xfId="1" applyNumberFormat="1" applyFont="1" applyBorder="1"/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300EF3-709E-429E-BA95-6AC7AAFB50EB}">
  <sheetPr>
    <pageSetUpPr fitToPage="1"/>
  </sheetPr>
  <dimension ref="A2:V150"/>
  <sheetViews>
    <sheetView tabSelected="1" workbookViewId="0">
      <selection activeCell="Z31" sqref="Z31"/>
    </sheetView>
  </sheetViews>
  <sheetFormatPr defaultRowHeight="13.8" x14ac:dyDescent="0.25"/>
  <cols>
    <col min="1" max="1" width="90.6640625" style="1" customWidth="1"/>
    <col min="2" max="2" width="15.5546875" style="1" customWidth="1"/>
    <col min="3" max="3" width="17.88671875" style="1" hidden="1" customWidth="1"/>
    <col min="4" max="5" width="17" style="1" hidden="1" customWidth="1"/>
    <col min="6" max="6" width="15" style="2" hidden="1" customWidth="1"/>
    <col min="7" max="7" width="13.6640625" style="1" hidden="1" customWidth="1"/>
    <col min="8" max="8" width="6.33203125" style="1" hidden="1" customWidth="1"/>
    <col min="9" max="9" width="14.33203125" style="3" hidden="1" customWidth="1"/>
    <col min="10" max="10" width="15.44140625" style="3" hidden="1" customWidth="1"/>
    <col min="11" max="11" width="14" style="1" hidden="1" customWidth="1"/>
    <col min="12" max="12" width="14.6640625" style="1" hidden="1" customWidth="1"/>
    <col min="13" max="13" width="14.109375" style="1" hidden="1" customWidth="1"/>
    <col min="14" max="14" width="13.88671875" style="1" hidden="1" customWidth="1"/>
    <col min="15" max="15" width="14.6640625" style="1" hidden="1" customWidth="1"/>
    <col min="16" max="16" width="14.33203125" style="1" hidden="1" customWidth="1"/>
    <col min="17" max="17" width="14.109375" style="3" hidden="1" customWidth="1"/>
    <col min="18" max="20" width="14.33203125" style="3" hidden="1" customWidth="1"/>
    <col min="21" max="21" width="16.44140625" style="1" customWidth="1"/>
    <col min="22" max="22" width="15.21875" style="1" customWidth="1"/>
    <col min="23" max="16384" width="8.88671875" style="1"/>
  </cols>
  <sheetData>
    <row r="2" spans="1:22" s="36" customFormat="1" ht="20.399999999999999" x14ac:dyDescent="0.35">
      <c r="A2" s="48" t="s">
        <v>150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</row>
    <row r="4" spans="1:22" s="40" customFormat="1" ht="29.25" customHeight="1" x14ac:dyDescent="0.3">
      <c r="A4" s="37" t="s">
        <v>0</v>
      </c>
      <c r="B4" s="37" t="s">
        <v>74</v>
      </c>
      <c r="C4" s="37" t="s">
        <v>23</v>
      </c>
      <c r="D4" s="37"/>
      <c r="E4" s="37" t="s">
        <v>45</v>
      </c>
      <c r="F4" s="38" t="s">
        <v>28</v>
      </c>
      <c r="G4" s="37" t="s">
        <v>52</v>
      </c>
      <c r="H4" s="37" t="s">
        <v>70</v>
      </c>
      <c r="I4" s="39" t="s">
        <v>87</v>
      </c>
      <c r="J4" s="39" t="s">
        <v>108</v>
      </c>
      <c r="K4" s="37" t="s">
        <v>126</v>
      </c>
      <c r="L4" s="37" t="s">
        <v>127</v>
      </c>
      <c r="M4" s="37" t="s">
        <v>128</v>
      </c>
      <c r="N4" s="37" t="s">
        <v>131</v>
      </c>
      <c r="O4" s="37" t="s">
        <v>132</v>
      </c>
      <c r="P4" s="37" t="s">
        <v>134</v>
      </c>
      <c r="Q4" s="39" t="s">
        <v>45</v>
      </c>
      <c r="R4" s="39" t="s">
        <v>28</v>
      </c>
      <c r="S4" s="39" t="s">
        <v>52</v>
      </c>
      <c r="T4" s="39" t="s">
        <v>70</v>
      </c>
      <c r="U4" s="37" t="s">
        <v>143</v>
      </c>
      <c r="V4" s="47" t="s">
        <v>152</v>
      </c>
    </row>
    <row r="5" spans="1:22" s="44" customFormat="1" ht="18.75" customHeight="1" x14ac:dyDescent="0.3">
      <c r="A5" s="41" t="s">
        <v>141</v>
      </c>
      <c r="B5" s="41"/>
      <c r="C5" s="35">
        <v>795584</v>
      </c>
      <c r="D5" s="42"/>
      <c r="E5" s="42"/>
      <c r="F5" s="43"/>
      <c r="G5" s="42"/>
      <c r="H5" s="42"/>
      <c r="I5" s="42">
        <v>1556583</v>
      </c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>
        <v>1556583</v>
      </c>
      <c r="V5" s="41"/>
    </row>
    <row r="6" spans="1:22" ht="18.75" customHeight="1" x14ac:dyDescent="0.25">
      <c r="A6" s="5" t="s">
        <v>76</v>
      </c>
      <c r="B6" s="7">
        <v>38208000</v>
      </c>
      <c r="C6" s="8">
        <v>26222113</v>
      </c>
      <c r="D6" s="8">
        <f>B6-C6</f>
        <v>11985887</v>
      </c>
      <c r="E6" s="8">
        <v>3105168</v>
      </c>
      <c r="F6" s="8">
        <v>3205902</v>
      </c>
      <c r="G6" s="7">
        <v>3272000</v>
      </c>
      <c r="H6" s="7">
        <v>3028750</v>
      </c>
      <c r="I6" s="7">
        <v>2293000</v>
      </c>
      <c r="J6" s="7">
        <v>3099000</v>
      </c>
      <c r="K6" s="7">
        <v>3229000</v>
      </c>
      <c r="L6" s="7">
        <v>3430000</v>
      </c>
      <c r="M6" s="7">
        <v>1477000</v>
      </c>
      <c r="N6" s="7">
        <v>2746000</v>
      </c>
      <c r="O6" s="7">
        <v>2799000</v>
      </c>
      <c r="P6" s="7">
        <v>3273000</v>
      </c>
      <c r="Q6" s="7">
        <v>3254000</v>
      </c>
      <c r="R6" s="7">
        <v>2834000</v>
      </c>
      <c r="S6" s="7">
        <v>3504624</v>
      </c>
      <c r="T6" s="7">
        <v>3250000</v>
      </c>
      <c r="U6" s="8">
        <f>SUM(I6:T6)</f>
        <v>35188624</v>
      </c>
      <c r="V6" s="8">
        <v>3019376</v>
      </c>
    </row>
    <row r="7" spans="1:22" x14ac:dyDescent="0.25">
      <c r="A7" s="5" t="s">
        <v>78</v>
      </c>
      <c r="B7" s="7">
        <v>120000</v>
      </c>
      <c r="C7" s="8">
        <v>260000</v>
      </c>
      <c r="D7" s="9"/>
      <c r="E7" s="10">
        <v>55000</v>
      </c>
      <c r="F7" s="8">
        <v>20000</v>
      </c>
      <c r="G7" s="7">
        <v>20000</v>
      </c>
      <c r="H7" s="7">
        <v>20000</v>
      </c>
      <c r="I7" s="7">
        <v>15000</v>
      </c>
      <c r="J7" s="7">
        <v>35000</v>
      </c>
      <c r="K7" s="7">
        <v>30000</v>
      </c>
      <c r="L7" s="7">
        <v>50000</v>
      </c>
      <c r="M7" s="7">
        <v>20000</v>
      </c>
      <c r="N7" s="7">
        <v>20000</v>
      </c>
      <c r="O7" s="7">
        <v>50000</v>
      </c>
      <c r="P7" s="7">
        <v>25000</v>
      </c>
      <c r="Q7" s="7">
        <v>20000</v>
      </c>
      <c r="R7" s="7">
        <v>35000</v>
      </c>
      <c r="S7" s="7">
        <v>60000</v>
      </c>
      <c r="T7" s="7">
        <v>35000</v>
      </c>
      <c r="U7" s="8">
        <f>SUM(I7:T7)</f>
        <v>395000</v>
      </c>
      <c r="V7" s="8">
        <v>275000</v>
      </c>
    </row>
    <row r="8" spans="1:22" x14ac:dyDescent="0.25">
      <c r="A8" s="5" t="s">
        <v>73</v>
      </c>
      <c r="B8" s="7">
        <v>300000</v>
      </c>
      <c r="C8" s="8">
        <v>457680</v>
      </c>
      <c r="D8" s="9"/>
      <c r="E8" s="10">
        <v>54573</v>
      </c>
      <c r="F8" s="8">
        <v>30993</v>
      </c>
      <c r="G8" s="7">
        <v>75393</v>
      </c>
      <c r="H8" s="7">
        <v>67621</v>
      </c>
      <c r="I8" s="7">
        <v>37732</v>
      </c>
      <c r="J8" s="7">
        <v>9775</v>
      </c>
      <c r="K8" s="7">
        <v>128064</v>
      </c>
      <c r="L8" s="7">
        <v>37942</v>
      </c>
      <c r="M8" s="7"/>
      <c r="N8" s="7"/>
      <c r="O8" s="7">
        <v>2278</v>
      </c>
      <c r="P8" s="7"/>
      <c r="Q8" s="7">
        <v>256003</v>
      </c>
      <c r="R8" s="7"/>
      <c r="S8" s="7">
        <v>1392</v>
      </c>
      <c r="T8" s="7">
        <v>16245</v>
      </c>
      <c r="U8" s="8">
        <f>SUM(I8:T8)</f>
        <v>489431</v>
      </c>
      <c r="V8" s="8">
        <v>189431</v>
      </c>
    </row>
    <row r="9" spans="1:22" x14ac:dyDescent="0.25">
      <c r="A9" s="5"/>
      <c r="B9" s="7"/>
      <c r="C9" s="5"/>
      <c r="D9" s="5"/>
      <c r="E9" s="7">
        <v>2214</v>
      </c>
      <c r="F9" s="7">
        <v>98628</v>
      </c>
      <c r="G9" s="7">
        <v>29117</v>
      </c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5"/>
      <c r="V9" s="5"/>
    </row>
    <row r="10" spans="1:22" s="33" customFormat="1" ht="18.75" customHeight="1" x14ac:dyDescent="0.3">
      <c r="A10" s="45" t="s">
        <v>146</v>
      </c>
      <c r="B10" s="4">
        <f t="shared" ref="B10:R10" si="0">SUM(B6:B9)</f>
        <v>38628000</v>
      </c>
      <c r="C10" s="4">
        <f t="shared" si="0"/>
        <v>26939793</v>
      </c>
      <c r="D10" s="4">
        <f t="shared" si="0"/>
        <v>11985887</v>
      </c>
      <c r="E10" s="4">
        <f t="shared" si="0"/>
        <v>3216955</v>
      </c>
      <c r="F10" s="4">
        <f t="shared" si="0"/>
        <v>3355523</v>
      </c>
      <c r="G10" s="12">
        <f t="shared" si="0"/>
        <v>3396510</v>
      </c>
      <c r="H10" s="12">
        <f t="shared" si="0"/>
        <v>3116371</v>
      </c>
      <c r="I10" s="12">
        <f t="shared" si="0"/>
        <v>2345732</v>
      </c>
      <c r="J10" s="12">
        <f t="shared" si="0"/>
        <v>3143775</v>
      </c>
      <c r="K10" s="12">
        <f t="shared" si="0"/>
        <v>3387064</v>
      </c>
      <c r="L10" s="12">
        <f t="shared" si="0"/>
        <v>3517942</v>
      </c>
      <c r="M10" s="12">
        <f t="shared" si="0"/>
        <v>1497000</v>
      </c>
      <c r="N10" s="12">
        <f t="shared" si="0"/>
        <v>2766000</v>
      </c>
      <c r="O10" s="12">
        <f t="shared" si="0"/>
        <v>2851278</v>
      </c>
      <c r="P10" s="12">
        <f t="shared" si="0"/>
        <v>3298000</v>
      </c>
      <c r="Q10" s="12">
        <f t="shared" si="0"/>
        <v>3530003</v>
      </c>
      <c r="R10" s="12">
        <f t="shared" si="0"/>
        <v>2869000</v>
      </c>
      <c r="S10" s="12">
        <f>SUM(S6:S9)</f>
        <v>3566016</v>
      </c>
      <c r="T10" s="12">
        <f>SUM(T6:T9)</f>
        <v>3301245</v>
      </c>
      <c r="U10" s="4">
        <f>SUM(U6:U9)</f>
        <v>36073055</v>
      </c>
      <c r="V10" s="4">
        <v>2554945</v>
      </c>
    </row>
    <row r="11" spans="1:22" s="44" customFormat="1" ht="18.75" customHeight="1" x14ac:dyDescent="0.3">
      <c r="A11" s="46"/>
      <c r="B11" s="43"/>
      <c r="C11" s="41"/>
      <c r="D11" s="41"/>
      <c r="E11" s="41"/>
      <c r="F11" s="43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1"/>
      <c r="V11" s="41"/>
    </row>
    <row r="12" spans="1:22" s="33" customFormat="1" ht="46.8" x14ac:dyDescent="0.3">
      <c r="A12" s="37" t="s">
        <v>22</v>
      </c>
      <c r="B12" s="12"/>
      <c r="C12" s="45"/>
      <c r="D12" s="45"/>
      <c r="E12" s="45"/>
      <c r="F12" s="4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45"/>
      <c r="V12" s="47" t="s">
        <v>151</v>
      </c>
    </row>
    <row r="13" spans="1:22" s="14" customFormat="1" ht="14.4" x14ac:dyDescent="0.3">
      <c r="A13" s="13" t="s">
        <v>1</v>
      </c>
      <c r="B13" s="6">
        <f>B14+B20+B24+B25</f>
        <v>2362000</v>
      </c>
      <c r="C13" s="11">
        <f>C14+C20+C25</f>
        <v>1691971</v>
      </c>
      <c r="D13" s="11">
        <f>D14+D20+D24+D25</f>
        <v>670029</v>
      </c>
      <c r="E13" s="11">
        <f>E14+E20+E24+E25</f>
        <v>59630</v>
      </c>
      <c r="F13" s="11">
        <f>F14+F20+F24+F25</f>
        <v>20014</v>
      </c>
      <c r="G13" s="6">
        <f>G14+G20+G24+G25</f>
        <v>119420</v>
      </c>
      <c r="H13" s="6">
        <f>H14+H20+H24++H25</f>
        <v>64826</v>
      </c>
      <c r="I13" s="6">
        <f>I14+I20+I24+I25</f>
        <v>490641</v>
      </c>
      <c r="J13" s="6">
        <f>J14+J20+J24+J25</f>
        <v>471676</v>
      </c>
      <c r="K13" s="6">
        <f>K14+K20+K24+K25</f>
        <v>548858</v>
      </c>
      <c r="L13" s="6">
        <f t="shared" ref="L13:U13" si="1">L14+L20+L24+L25</f>
        <v>0</v>
      </c>
      <c r="M13" s="6">
        <f t="shared" si="1"/>
        <v>7889</v>
      </c>
      <c r="N13" s="6">
        <f t="shared" si="1"/>
        <v>13440</v>
      </c>
      <c r="O13" s="6">
        <f t="shared" si="1"/>
        <v>120554</v>
      </c>
      <c r="P13" s="6">
        <f t="shared" si="1"/>
        <v>52107</v>
      </c>
      <c r="Q13" s="6">
        <f t="shared" si="1"/>
        <v>4000</v>
      </c>
      <c r="R13" s="6">
        <f t="shared" si="1"/>
        <v>61065</v>
      </c>
      <c r="S13" s="6">
        <f t="shared" si="1"/>
        <v>65127</v>
      </c>
      <c r="T13" s="6">
        <f t="shared" si="1"/>
        <v>141901</v>
      </c>
      <c r="U13" s="6">
        <f t="shared" si="1"/>
        <v>1977258</v>
      </c>
      <c r="V13" s="11">
        <f>B13-U13</f>
        <v>384742</v>
      </c>
    </row>
    <row r="14" spans="1:22" x14ac:dyDescent="0.25">
      <c r="A14" s="5" t="s">
        <v>81</v>
      </c>
      <c r="B14" s="7">
        <v>350000</v>
      </c>
      <c r="C14" s="8">
        <v>220219</v>
      </c>
      <c r="D14" s="8">
        <f>B14-C14</f>
        <v>129781</v>
      </c>
      <c r="E14" s="8">
        <f>E15</f>
        <v>20000</v>
      </c>
      <c r="F14" s="8">
        <v>814</v>
      </c>
      <c r="G14" s="7">
        <f>G15+G16+G17</f>
        <v>50220</v>
      </c>
      <c r="H14" s="7">
        <f>H15+H16+H17</f>
        <v>16426</v>
      </c>
      <c r="I14" s="7">
        <f>I18+I19</f>
        <v>984</v>
      </c>
      <c r="J14" s="7">
        <f>J18+J19</f>
        <v>1219</v>
      </c>
      <c r="K14" s="7">
        <f>K18+K19</f>
        <v>40000</v>
      </c>
      <c r="L14" s="7">
        <f t="shared" ref="L14:T14" si="2">L18+L19</f>
        <v>0</v>
      </c>
      <c r="M14" s="7">
        <f t="shared" si="2"/>
        <v>209</v>
      </c>
      <c r="N14" s="7">
        <f t="shared" si="2"/>
        <v>0</v>
      </c>
      <c r="O14" s="7">
        <f t="shared" si="2"/>
        <v>554</v>
      </c>
      <c r="P14" s="7">
        <f t="shared" si="2"/>
        <v>13707</v>
      </c>
      <c r="Q14" s="7">
        <f t="shared" si="2"/>
        <v>4000</v>
      </c>
      <c r="R14" s="7">
        <f t="shared" si="2"/>
        <v>41865</v>
      </c>
      <c r="S14" s="7">
        <f t="shared" si="2"/>
        <v>45927</v>
      </c>
      <c r="T14" s="7">
        <f t="shared" si="2"/>
        <v>10977</v>
      </c>
      <c r="U14" s="8">
        <f>SUM(I14:T14)</f>
        <v>159442</v>
      </c>
      <c r="V14" s="8">
        <f>B14-U14</f>
        <v>190558</v>
      </c>
    </row>
    <row r="15" spans="1:22" hidden="1" x14ac:dyDescent="0.25">
      <c r="A15" s="5" t="s">
        <v>46</v>
      </c>
      <c r="B15" s="7"/>
      <c r="C15" s="8"/>
      <c r="D15" s="8"/>
      <c r="E15" s="8">
        <v>20000</v>
      </c>
      <c r="F15" s="8"/>
      <c r="G15" s="7">
        <v>20000</v>
      </c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8">
        <f t="shared" ref="U15:U17" si="3">SUM(I15:S15)</f>
        <v>0</v>
      </c>
      <c r="V15" s="5"/>
    </row>
    <row r="16" spans="1:22" hidden="1" x14ac:dyDescent="0.25">
      <c r="A16" s="5" t="s">
        <v>55</v>
      </c>
      <c r="B16" s="7"/>
      <c r="C16" s="8"/>
      <c r="D16" s="8"/>
      <c r="E16" s="8"/>
      <c r="F16" s="8"/>
      <c r="G16" s="7">
        <v>30000</v>
      </c>
      <c r="H16" s="7">
        <v>15000</v>
      </c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8">
        <f t="shared" si="3"/>
        <v>0</v>
      </c>
      <c r="V16" s="5"/>
    </row>
    <row r="17" spans="1:22" hidden="1" x14ac:dyDescent="0.25">
      <c r="A17" s="5" t="s">
        <v>61</v>
      </c>
      <c r="B17" s="7"/>
      <c r="C17" s="8"/>
      <c r="D17" s="8"/>
      <c r="E17" s="8"/>
      <c r="F17" s="8">
        <v>814</v>
      </c>
      <c r="G17" s="7">
        <v>220</v>
      </c>
      <c r="H17" s="7">
        <v>1426</v>
      </c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8">
        <f t="shared" si="3"/>
        <v>0</v>
      </c>
      <c r="V17" s="5"/>
    </row>
    <row r="18" spans="1:22" hidden="1" x14ac:dyDescent="0.25">
      <c r="A18" s="5" t="s">
        <v>46</v>
      </c>
      <c r="B18" s="7"/>
      <c r="C18" s="8"/>
      <c r="D18" s="8"/>
      <c r="E18" s="8"/>
      <c r="F18" s="8"/>
      <c r="G18" s="7"/>
      <c r="H18" s="7"/>
      <c r="I18" s="7">
        <v>300</v>
      </c>
      <c r="J18" s="7">
        <v>800</v>
      </c>
      <c r="K18" s="7">
        <v>40000</v>
      </c>
      <c r="L18" s="7"/>
      <c r="M18" s="7"/>
      <c r="N18" s="7"/>
      <c r="O18" s="7"/>
      <c r="P18" s="7">
        <v>13707</v>
      </c>
      <c r="Q18" s="7">
        <v>4000</v>
      </c>
      <c r="R18" s="7">
        <v>40350</v>
      </c>
      <c r="S18" s="7">
        <v>42228</v>
      </c>
      <c r="T18" s="7">
        <v>10000</v>
      </c>
      <c r="U18" s="8">
        <f>SUM(I18:T18)</f>
        <v>151385</v>
      </c>
      <c r="V18" s="5"/>
    </row>
    <row r="19" spans="1:22" hidden="1" x14ac:dyDescent="0.25">
      <c r="A19" s="5" t="s">
        <v>88</v>
      </c>
      <c r="B19" s="7"/>
      <c r="C19" s="8"/>
      <c r="D19" s="8"/>
      <c r="E19" s="8"/>
      <c r="F19" s="8"/>
      <c r="G19" s="7"/>
      <c r="H19" s="7"/>
      <c r="I19" s="7">
        <v>684</v>
      </c>
      <c r="J19" s="7">
        <v>419</v>
      </c>
      <c r="K19" s="7"/>
      <c r="L19" s="7"/>
      <c r="M19" s="7">
        <v>209</v>
      </c>
      <c r="N19" s="7"/>
      <c r="O19" s="7">
        <v>554</v>
      </c>
      <c r="P19" s="7"/>
      <c r="Q19" s="7"/>
      <c r="R19" s="7">
        <v>1515</v>
      </c>
      <c r="S19" s="7">
        <v>3699</v>
      </c>
      <c r="T19" s="7">
        <v>977</v>
      </c>
      <c r="U19" s="8">
        <f>SUM(I19:T19)</f>
        <v>8057</v>
      </c>
      <c r="V19" s="5"/>
    </row>
    <row r="20" spans="1:22" x14ac:dyDescent="0.25">
      <c r="A20" s="5" t="s">
        <v>82</v>
      </c>
      <c r="B20" s="7">
        <v>350000</v>
      </c>
      <c r="C20" s="8">
        <v>172800</v>
      </c>
      <c r="D20" s="8">
        <f t="shared" ref="D20:D25" si="4">B20-C20</f>
        <v>177200</v>
      </c>
      <c r="E20" s="8"/>
      <c r="F20" s="8">
        <v>19200</v>
      </c>
      <c r="G20" s="7">
        <v>69200</v>
      </c>
      <c r="H20" s="7">
        <f>H21+H22</f>
        <v>48400</v>
      </c>
      <c r="I20" s="7">
        <f>I23</f>
        <v>19200</v>
      </c>
      <c r="J20" s="7">
        <f>J23</f>
        <v>0</v>
      </c>
      <c r="K20" s="7">
        <f>K23</f>
        <v>38400</v>
      </c>
      <c r="L20" s="7">
        <f t="shared" ref="L20:T20" si="5">L23</f>
        <v>0</v>
      </c>
      <c r="M20" s="7">
        <f t="shared" si="5"/>
        <v>7680</v>
      </c>
      <c r="N20" s="7">
        <f t="shared" si="5"/>
        <v>13440</v>
      </c>
      <c r="O20" s="7">
        <f t="shared" si="5"/>
        <v>0</v>
      </c>
      <c r="P20" s="7">
        <f t="shared" si="5"/>
        <v>38400</v>
      </c>
      <c r="Q20" s="7">
        <f t="shared" si="5"/>
        <v>0</v>
      </c>
      <c r="R20" s="7">
        <f t="shared" si="5"/>
        <v>19200</v>
      </c>
      <c r="S20" s="7">
        <f t="shared" si="5"/>
        <v>19200</v>
      </c>
      <c r="T20" s="7">
        <f t="shared" si="5"/>
        <v>19200</v>
      </c>
      <c r="U20" s="8">
        <f>SUM(I20:T20)</f>
        <v>174720</v>
      </c>
      <c r="V20" s="8">
        <f>B20-U20</f>
        <v>175280</v>
      </c>
    </row>
    <row r="21" spans="1:22" hidden="1" x14ac:dyDescent="0.25">
      <c r="A21" s="5" t="s">
        <v>65</v>
      </c>
      <c r="B21" s="7"/>
      <c r="C21" s="8"/>
      <c r="D21" s="8"/>
      <c r="E21" s="8"/>
      <c r="F21" s="8"/>
      <c r="G21" s="7">
        <v>19200</v>
      </c>
      <c r="H21" s="7">
        <v>38400</v>
      </c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5"/>
      <c r="V21" s="5"/>
    </row>
    <row r="22" spans="1:22" hidden="1" x14ac:dyDescent="0.25">
      <c r="A22" s="5" t="s">
        <v>66</v>
      </c>
      <c r="B22" s="7"/>
      <c r="C22" s="8"/>
      <c r="D22" s="8"/>
      <c r="E22" s="8"/>
      <c r="F22" s="8"/>
      <c r="G22" s="7">
        <v>50000</v>
      </c>
      <c r="H22" s="7">
        <v>10000</v>
      </c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5"/>
      <c r="V22" s="5"/>
    </row>
    <row r="23" spans="1:22" hidden="1" x14ac:dyDescent="0.25">
      <c r="A23" s="5" t="s">
        <v>93</v>
      </c>
      <c r="B23" s="7"/>
      <c r="C23" s="8"/>
      <c r="D23" s="8"/>
      <c r="E23" s="8"/>
      <c r="F23" s="8"/>
      <c r="G23" s="7"/>
      <c r="H23" s="7"/>
      <c r="I23" s="7">
        <v>19200</v>
      </c>
      <c r="J23" s="7"/>
      <c r="K23" s="7">
        <v>38400</v>
      </c>
      <c r="L23" s="7"/>
      <c r="M23" s="7">
        <v>7680</v>
      </c>
      <c r="N23" s="7">
        <v>13440</v>
      </c>
      <c r="O23" s="7"/>
      <c r="P23" s="7">
        <v>38400</v>
      </c>
      <c r="Q23" s="7"/>
      <c r="R23" s="7">
        <v>19200</v>
      </c>
      <c r="S23" s="7">
        <v>19200</v>
      </c>
      <c r="T23" s="7">
        <v>19200</v>
      </c>
      <c r="U23" s="8">
        <f>SUM(I23:T23)</f>
        <v>174720</v>
      </c>
      <c r="V23" s="5"/>
    </row>
    <row r="24" spans="1:22" x14ac:dyDescent="0.25">
      <c r="A24" s="5" t="s">
        <v>77</v>
      </c>
      <c r="B24" s="7">
        <v>250000</v>
      </c>
      <c r="C24" s="8"/>
      <c r="D24" s="8">
        <f t="shared" si="4"/>
        <v>250000</v>
      </c>
      <c r="E24" s="8"/>
      <c r="F24" s="8"/>
      <c r="G24" s="7"/>
      <c r="H24" s="7"/>
      <c r="I24" s="7"/>
      <c r="J24" s="7"/>
      <c r="K24" s="7"/>
      <c r="L24" s="7"/>
      <c r="M24" s="7"/>
      <c r="N24" s="7"/>
      <c r="O24" s="7">
        <v>120000</v>
      </c>
      <c r="P24" s="7"/>
      <c r="Q24" s="7"/>
      <c r="R24" s="7"/>
      <c r="S24" s="7"/>
      <c r="T24" s="7">
        <v>111724</v>
      </c>
      <c r="U24" s="8">
        <f>SUM(I24:T24)</f>
        <v>231724</v>
      </c>
      <c r="V24" s="8">
        <f>B24-U24</f>
        <v>18276</v>
      </c>
    </row>
    <row r="25" spans="1:22" x14ac:dyDescent="0.25">
      <c r="A25" s="15" t="s">
        <v>83</v>
      </c>
      <c r="B25" s="16">
        <v>1412000</v>
      </c>
      <c r="C25" s="8">
        <v>1298952</v>
      </c>
      <c r="D25" s="9">
        <f t="shared" si="4"/>
        <v>113048</v>
      </c>
      <c r="E25" s="10">
        <v>39630</v>
      </c>
      <c r="F25" s="8"/>
      <c r="G25" s="7"/>
      <c r="H25" s="7"/>
      <c r="I25" s="7">
        <v>470457</v>
      </c>
      <c r="J25" s="7">
        <v>470457</v>
      </c>
      <c r="K25" s="7">
        <v>470458</v>
      </c>
      <c r="L25" s="7"/>
      <c r="M25" s="7"/>
      <c r="N25" s="7"/>
      <c r="O25" s="7"/>
      <c r="P25" s="7"/>
      <c r="Q25" s="7"/>
      <c r="R25" s="7"/>
      <c r="S25" s="7"/>
      <c r="T25" s="7"/>
      <c r="U25" s="8">
        <f>SUM(I25:Q25)</f>
        <v>1411372</v>
      </c>
      <c r="V25" s="8">
        <f>B25-U25</f>
        <v>628</v>
      </c>
    </row>
    <row r="26" spans="1:22" s="14" customFormat="1" ht="14.4" x14ac:dyDescent="0.3">
      <c r="A26" s="13" t="s">
        <v>2</v>
      </c>
      <c r="B26" s="6">
        <f t="shared" ref="B26:I26" si="6">B27+B30</f>
        <v>400000</v>
      </c>
      <c r="C26" s="11">
        <f t="shared" si="6"/>
        <v>155385</v>
      </c>
      <c r="D26" s="11">
        <f t="shared" si="6"/>
        <v>244615</v>
      </c>
      <c r="E26" s="11">
        <f t="shared" si="6"/>
        <v>22740</v>
      </c>
      <c r="F26" s="11">
        <f t="shared" si="6"/>
        <v>15004</v>
      </c>
      <c r="G26" s="6">
        <f t="shared" si="6"/>
        <v>22156</v>
      </c>
      <c r="H26" s="6">
        <f t="shared" si="6"/>
        <v>886</v>
      </c>
      <c r="I26" s="6">
        <f t="shared" si="6"/>
        <v>0</v>
      </c>
      <c r="J26" s="6">
        <f>J27+J30</f>
        <v>7388</v>
      </c>
      <c r="K26" s="6">
        <f>K27+K30</f>
        <v>0</v>
      </c>
      <c r="L26" s="6">
        <f>L27+L30</f>
        <v>0</v>
      </c>
      <c r="M26" s="6">
        <f t="shared" ref="M26:U26" si="7">M27+M30</f>
        <v>0</v>
      </c>
      <c r="N26" s="6">
        <f t="shared" si="7"/>
        <v>0</v>
      </c>
      <c r="O26" s="6">
        <f t="shared" si="7"/>
        <v>0</v>
      </c>
      <c r="P26" s="6">
        <f t="shared" si="7"/>
        <v>1290</v>
      </c>
      <c r="Q26" s="6">
        <f t="shared" si="7"/>
        <v>0</v>
      </c>
      <c r="R26" s="6">
        <f t="shared" si="7"/>
        <v>0</v>
      </c>
      <c r="S26" s="6">
        <f t="shared" si="7"/>
        <v>0</v>
      </c>
      <c r="T26" s="6">
        <f t="shared" si="7"/>
        <v>0</v>
      </c>
      <c r="U26" s="50">
        <f t="shared" si="7"/>
        <v>8678</v>
      </c>
      <c r="V26" s="11">
        <f>B26-U26</f>
        <v>391322</v>
      </c>
    </row>
    <row r="27" spans="1:22" x14ac:dyDescent="0.25">
      <c r="A27" s="17" t="s">
        <v>85</v>
      </c>
      <c r="B27" s="18">
        <v>300000</v>
      </c>
      <c r="C27" s="8">
        <v>152137</v>
      </c>
      <c r="D27" s="8">
        <f>B27-C27</f>
        <v>147863</v>
      </c>
      <c r="E27" s="8">
        <v>22740</v>
      </c>
      <c r="F27" s="8">
        <v>15004</v>
      </c>
      <c r="G27" s="7">
        <v>22156</v>
      </c>
      <c r="H27" s="7">
        <v>886</v>
      </c>
      <c r="I27" s="7"/>
      <c r="J27" s="7">
        <f>J28+J29</f>
        <v>7388</v>
      </c>
      <c r="K27" s="7">
        <f>K28+K29</f>
        <v>0</v>
      </c>
      <c r="L27" s="7">
        <f t="shared" ref="L27:U27" si="8">L28+L29</f>
        <v>0</v>
      </c>
      <c r="M27" s="7">
        <f t="shared" si="8"/>
        <v>0</v>
      </c>
      <c r="N27" s="7">
        <f t="shared" si="8"/>
        <v>0</v>
      </c>
      <c r="O27" s="7">
        <f t="shared" si="8"/>
        <v>0</v>
      </c>
      <c r="P27" s="7">
        <f t="shared" si="8"/>
        <v>1290</v>
      </c>
      <c r="Q27" s="7">
        <f t="shared" si="8"/>
        <v>0</v>
      </c>
      <c r="R27" s="7">
        <f t="shared" si="8"/>
        <v>0</v>
      </c>
      <c r="S27" s="7">
        <f t="shared" si="8"/>
        <v>0</v>
      </c>
      <c r="T27" s="7">
        <f t="shared" si="8"/>
        <v>0</v>
      </c>
      <c r="U27" s="7">
        <f t="shared" si="8"/>
        <v>8678</v>
      </c>
      <c r="V27" s="8">
        <f>B27-U27</f>
        <v>291322</v>
      </c>
    </row>
    <row r="28" spans="1:22" hidden="1" x14ac:dyDescent="0.25">
      <c r="A28" s="17" t="s">
        <v>118</v>
      </c>
      <c r="B28" s="18"/>
      <c r="C28" s="8"/>
      <c r="D28" s="8"/>
      <c r="E28" s="8"/>
      <c r="F28" s="8"/>
      <c r="G28" s="7"/>
      <c r="H28" s="7"/>
      <c r="I28" s="7"/>
      <c r="J28" s="7">
        <v>5088</v>
      </c>
      <c r="K28" s="7"/>
      <c r="L28" s="7"/>
      <c r="M28" s="7"/>
      <c r="N28" s="7"/>
      <c r="O28" s="7"/>
      <c r="P28" s="7">
        <v>1290</v>
      </c>
      <c r="Q28" s="7"/>
      <c r="R28" s="7"/>
      <c r="S28" s="7"/>
      <c r="T28" s="7"/>
      <c r="U28" s="8">
        <f>SUM(I28:Q28)</f>
        <v>6378</v>
      </c>
      <c r="V28" s="5"/>
    </row>
    <row r="29" spans="1:22" hidden="1" x14ac:dyDescent="0.25">
      <c r="A29" s="17" t="s">
        <v>111</v>
      </c>
      <c r="B29" s="18"/>
      <c r="C29" s="8"/>
      <c r="D29" s="8"/>
      <c r="E29" s="8"/>
      <c r="F29" s="8"/>
      <c r="G29" s="7"/>
      <c r="H29" s="7"/>
      <c r="I29" s="7"/>
      <c r="J29" s="7">
        <v>2300</v>
      </c>
      <c r="K29" s="7"/>
      <c r="L29" s="7"/>
      <c r="M29" s="7"/>
      <c r="N29" s="7"/>
      <c r="O29" s="7"/>
      <c r="P29" s="7"/>
      <c r="Q29" s="7"/>
      <c r="R29" s="7"/>
      <c r="S29" s="7"/>
      <c r="T29" s="7"/>
      <c r="U29" s="8">
        <f>SUM(I29:Q29)</f>
        <v>2300</v>
      </c>
      <c r="V29" s="5"/>
    </row>
    <row r="30" spans="1:22" x14ac:dyDescent="0.25">
      <c r="A30" s="5" t="s">
        <v>4</v>
      </c>
      <c r="B30" s="7">
        <v>100000</v>
      </c>
      <c r="C30" s="8">
        <v>3248</v>
      </c>
      <c r="D30" s="8">
        <f>B30-C30</f>
        <v>96752</v>
      </c>
      <c r="E30" s="8"/>
      <c r="F30" s="8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8"/>
      <c r="V30" s="8">
        <f>B30-U30</f>
        <v>100000</v>
      </c>
    </row>
    <row r="31" spans="1:22" s="14" customFormat="1" ht="14.4" x14ac:dyDescent="0.3">
      <c r="A31" s="13" t="s">
        <v>3</v>
      </c>
      <c r="B31" s="50">
        <f t="shared" ref="B31:G31" si="9">B33</f>
        <v>1400000</v>
      </c>
      <c r="C31" s="11">
        <f t="shared" si="9"/>
        <v>452067</v>
      </c>
      <c r="D31" s="11">
        <f t="shared" si="9"/>
        <v>947933</v>
      </c>
      <c r="E31" s="11">
        <f t="shared" si="9"/>
        <v>0</v>
      </c>
      <c r="F31" s="11">
        <f t="shared" si="9"/>
        <v>0</v>
      </c>
      <c r="G31" s="50">
        <f t="shared" si="9"/>
        <v>80055</v>
      </c>
      <c r="H31" s="50">
        <f>H33+H34+H35</f>
        <v>0</v>
      </c>
      <c r="I31" s="50">
        <f>I33</f>
        <v>117000</v>
      </c>
      <c r="J31" s="50">
        <f>J33</f>
        <v>4860</v>
      </c>
      <c r="K31" s="50">
        <f>K33</f>
        <v>136160</v>
      </c>
      <c r="L31" s="50">
        <f t="shared" ref="L31:T31" si="10">L33</f>
        <v>40000</v>
      </c>
      <c r="M31" s="50">
        <f t="shared" si="10"/>
        <v>1800</v>
      </c>
      <c r="N31" s="50">
        <f t="shared" si="10"/>
        <v>0</v>
      </c>
      <c r="O31" s="50">
        <f t="shared" si="10"/>
        <v>0</v>
      </c>
      <c r="P31" s="50">
        <f t="shared" si="10"/>
        <v>0</v>
      </c>
      <c r="Q31" s="50">
        <f t="shared" si="10"/>
        <v>0</v>
      </c>
      <c r="R31" s="50">
        <f t="shared" si="10"/>
        <v>3500</v>
      </c>
      <c r="S31" s="50">
        <f t="shared" si="10"/>
        <v>13800</v>
      </c>
      <c r="T31" s="50">
        <f t="shared" si="10"/>
        <v>0</v>
      </c>
      <c r="U31" s="50">
        <f>SUM(I31:S31)</f>
        <v>317120</v>
      </c>
      <c r="V31" s="11">
        <f>B31-U31</f>
        <v>1082880</v>
      </c>
    </row>
    <row r="32" spans="1:22" x14ac:dyDescent="0.25">
      <c r="A32" s="17" t="s">
        <v>145</v>
      </c>
      <c r="B32" s="18"/>
      <c r="C32" s="19"/>
      <c r="D32" s="19"/>
      <c r="E32" s="19"/>
      <c r="F32" s="19"/>
      <c r="G32" s="19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7"/>
      <c r="V32" s="5"/>
    </row>
    <row r="33" spans="1:22" x14ac:dyDescent="0.25">
      <c r="A33" s="20" t="s">
        <v>5</v>
      </c>
      <c r="B33" s="16">
        <v>1400000</v>
      </c>
      <c r="C33" s="21">
        <v>452067</v>
      </c>
      <c r="D33" s="22">
        <f>B33-C33</f>
        <v>947933</v>
      </c>
      <c r="E33" s="22"/>
      <c r="F33" s="23"/>
      <c r="G33" s="23">
        <f>G34+G35</f>
        <v>80055</v>
      </c>
      <c r="H33" s="16"/>
      <c r="I33" s="16">
        <f>I37</f>
        <v>117000</v>
      </c>
      <c r="J33" s="16">
        <f>J37+J38+J39</f>
        <v>4860</v>
      </c>
      <c r="K33" s="16">
        <f>K37+K38+K39+K40</f>
        <v>136160</v>
      </c>
      <c r="L33" s="16">
        <f t="shared" ref="L33:T33" si="11">L37+L38+L39+L40</f>
        <v>40000</v>
      </c>
      <c r="M33" s="16">
        <f t="shared" si="11"/>
        <v>1800</v>
      </c>
      <c r="N33" s="16">
        <f t="shared" si="11"/>
        <v>0</v>
      </c>
      <c r="O33" s="16">
        <f t="shared" si="11"/>
        <v>0</v>
      </c>
      <c r="P33" s="16">
        <f t="shared" si="11"/>
        <v>0</v>
      </c>
      <c r="Q33" s="16">
        <f t="shared" si="11"/>
        <v>0</v>
      </c>
      <c r="R33" s="16">
        <f t="shared" si="11"/>
        <v>3500</v>
      </c>
      <c r="S33" s="16">
        <f t="shared" si="11"/>
        <v>13800</v>
      </c>
      <c r="T33" s="16">
        <f t="shared" si="11"/>
        <v>0</v>
      </c>
      <c r="U33" s="16">
        <f>SUM(I33:S33)</f>
        <v>317120</v>
      </c>
      <c r="V33" s="8">
        <f>B33-U33</f>
        <v>1082880</v>
      </c>
    </row>
    <row r="34" spans="1:22" hidden="1" x14ac:dyDescent="0.25">
      <c r="A34" s="20" t="s">
        <v>58</v>
      </c>
      <c r="B34" s="16"/>
      <c r="C34" s="21"/>
      <c r="D34" s="22"/>
      <c r="E34" s="23"/>
      <c r="F34" s="23"/>
      <c r="G34" s="7">
        <v>64000</v>
      </c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5"/>
      <c r="V34" s="5"/>
    </row>
    <row r="35" spans="1:22" hidden="1" x14ac:dyDescent="0.25">
      <c r="A35" s="20" t="s">
        <v>59</v>
      </c>
      <c r="B35" s="16"/>
      <c r="C35" s="21"/>
      <c r="D35" s="22"/>
      <c r="E35" s="23"/>
      <c r="F35" s="23"/>
      <c r="G35" s="7">
        <v>16055</v>
      </c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5"/>
      <c r="V35" s="5"/>
    </row>
    <row r="36" spans="1:22" hidden="1" x14ac:dyDescent="0.25">
      <c r="A36" s="20" t="s">
        <v>62</v>
      </c>
      <c r="B36" s="16"/>
      <c r="C36" s="21"/>
      <c r="D36" s="22"/>
      <c r="E36" s="23"/>
      <c r="F36" s="23"/>
      <c r="G36" s="7"/>
      <c r="H36" s="24">
        <v>23900</v>
      </c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5"/>
      <c r="V36" s="5"/>
    </row>
    <row r="37" spans="1:22" hidden="1" x14ac:dyDescent="0.25">
      <c r="A37" s="20" t="s">
        <v>100</v>
      </c>
      <c r="B37" s="16"/>
      <c r="C37" s="21"/>
      <c r="D37" s="22"/>
      <c r="E37" s="23"/>
      <c r="F37" s="23"/>
      <c r="G37" s="7"/>
      <c r="H37" s="24"/>
      <c r="I37" s="7">
        <v>117000</v>
      </c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8">
        <f>SUM(I37:Q37)</f>
        <v>117000</v>
      </c>
      <c r="V37" s="5"/>
    </row>
    <row r="38" spans="1:22" hidden="1" x14ac:dyDescent="0.25">
      <c r="A38" s="20" t="s">
        <v>113</v>
      </c>
      <c r="B38" s="16"/>
      <c r="C38" s="21"/>
      <c r="D38" s="22"/>
      <c r="E38" s="23"/>
      <c r="F38" s="23"/>
      <c r="G38" s="7"/>
      <c r="H38" s="24"/>
      <c r="I38" s="7"/>
      <c r="J38" s="7">
        <v>2660</v>
      </c>
      <c r="K38" s="7"/>
      <c r="L38" s="7"/>
      <c r="M38" s="7"/>
      <c r="N38" s="7"/>
      <c r="O38" s="7"/>
      <c r="P38" s="7"/>
      <c r="Q38" s="7"/>
      <c r="R38" s="7"/>
      <c r="S38" s="7"/>
      <c r="T38" s="7"/>
      <c r="U38" s="8">
        <f>SUM(I38:Q38)</f>
        <v>2660</v>
      </c>
      <c r="V38" s="5"/>
    </row>
    <row r="39" spans="1:22" hidden="1" x14ac:dyDescent="0.25">
      <c r="A39" s="20" t="s">
        <v>111</v>
      </c>
      <c r="B39" s="16"/>
      <c r="C39" s="21"/>
      <c r="D39" s="22"/>
      <c r="E39" s="23"/>
      <c r="F39" s="23"/>
      <c r="G39" s="7"/>
      <c r="H39" s="24"/>
      <c r="I39" s="7"/>
      <c r="J39" s="7">
        <v>2200</v>
      </c>
      <c r="K39" s="7"/>
      <c r="L39" s="7"/>
      <c r="M39" s="7"/>
      <c r="N39" s="7"/>
      <c r="O39" s="7"/>
      <c r="P39" s="7"/>
      <c r="Q39" s="7"/>
      <c r="R39" s="7"/>
      <c r="S39" s="7"/>
      <c r="T39" s="7"/>
      <c r="U39" s="8">
        <f>SUM(I39:Q39)</f>
        <v>2200</v>
      </c>
      <c r="V39" s="5"/>
    </row>
    <row r="40" spans="1:22" hidden="1" x14ac:dyDescent="0.25">
      <c r="A40" s="20" t="s">
        <v>125</v>
      </c>
      <c r="B40" s="16"/>
      <c r="C40" s="21"/>
      <c r="D40" s="22"/>
      <c r="E40" s="23"/>
      <c r="F40" s="23"/>
      <c r="G40" s="7"/>
      <c r="H40" s="24"/>
      <c r="I40" s="7"/>
      <c r="J40" s="7"/>
      <c r="K40" s="7">
        <v>136160</v>
      </c>
      <c r="L40" s="7">
        <v>40000</v>
      </c>
      <c r="M40" s="7">
        <v>1800</v>
      </c>
      <c r="N40" s="7"/>
      <c r="O40" s="7"/>
      <c r="P40" s="7"/>
      <c r="Q40" s="7"/>
      <c r="R40" s="7">
        <v>3500</v>
      </c>
      <c r="S40" s="7">
        <v>13800</v>
      </c>
      <c r="T40" s="7"/>
      <c r="U40" s="8">
        <f>SUM(I40:S40)</f>
        <v>195260</v>
      </c>
      <c r="V40" s="5"/>
    </row>
    <row r="41" spans="1:22" s="14" customFormat="1" ht="14.4" x14ac:dyDescent="0.3">
      <c r="A41" s="13" t="s">
        <v>6</v>
      </c>
      <c r="B41" s="50">
        <f>B42+B44+B47+B52+B54+B57+B58+B61+B63+B65+B66+B72+B77+B80+B81+B91+B100+B107+B119+B120+B127+B129+B134</f>
        <v>28811600</v>
      </c>
      <c r="C41" s="11">
        <f>C42+C44+C47+C52+C54+C57+C58+C61+C63+C65+C66+C72+C77+C80+C81+C91+C100+C107+C119+C120</f>
        <v>17767469</v>
      </c>
      <c r="D41" s="11">
        <f>D42+D44+D47+D52+D54+D57+D58+D61+D63+D65+D66+D72+D77+D80+D81+D91+D100+D107+D119+D120</f>
        <v>10474131</v>
      </c>
      <c r="E41" s="11">
        <f>E42+E44+E47+E52+E54+E57+E58+E61+E63+E65+E66+E72+E77+E80+E81+E91+E100+E107+E119+E120</f>
        <v>1832424.27</v>
      </c>
      <c r="F41" s="11">
        <f>F42+F44+F47+F52+F54+F57+F58+F61+F63+F65+F66+F72+F77+F80+F81+F91+F100+F107+F119+F121</f>
        <v>2159854</v>
      </c>
      <c r="G41" s="50">
        <f>G42+G44+G47+G52+G54+G57+G58+G61+G63+G65+G66+G72+G77+G80+G81+G91+G100+G107+G119+G120</f>
        <v>2018967</v>
      </c>
      <c r="H41" s="50">
        <f>H42+H44+H47+H52+H54+H57+H58+H61+H63+H65+H66+H72+H77+H80+H81+H91+H100+H107+H119+H120</f>
        <v>3555753.75</v>
      </c>
      <c r="I41" s="50">
        <f>I42+I44+I47+I52+I54+I57+I58+I61+I63+I65+I66+I72+I77+I80+I81+I91+I100+I107+I119+I120+I127+I129+I134</f>
        <v>1887456</v>
      </c>
      <c r="J41" s="50">
        <f>J42+J44+J47+J52+J54+J57+J58+J61+J63+J65+J66+J72+J77+J80+J81+J91+J100+J107+J119+J120+J127+J129+J134</f>
        <v>2339437</v>
      </c>
      <c r="K41" s="50">
        <f>K42+K44+K47+K52+K54+K57+K58+K61+K63+K65+K66+K72+K77+K80+K81+K91+K100+K107+K119+K120+K127+K129+K134</f>
        <v>2175920</v>
      </c>
      <c r="L41" s="50">
        <f t="shared" ref="L41:U41" si="12">L42+L44+L47+L52+L54+L57+L58+L61+L63+L65+L66+L72+L77+L80+L81+L91+L100+L107+L119+L120+L127+L129+L134</f>
        <v>1547086</v>
      </c>
      <c r="M41" s="50">
        <f t="shared" si="12"/>
        <v>1837853</v>
      </c>
      <c r="N41" s="50">
        <f t="shared" si="12"/>
        <v>2261550</v>
      </c>
      <c r="O41" s="50">
        <f t="shared" si="12"/>
        <v>1899662</v>
      </c>
      <c r="P41" s="50">
        <f t="shared" si="12"/>
        <v>2306015</v>
      </c>
      <c r="Q41" s="50">
        <f t="shared" si="12"/>
        <v>2000117</v>
      </c>
      <c r="R41" s="50">
        <f t="shared" si="12"/>
        <v>1778179</v>
      </c>
      <c r="S41" s="50">
        <f>S42+S44+S47+S52+S54+S57+S58+S61+S63+S65+S66+S72+S77+S80+S81+S91+S100+S107+S119+S120+S127+S129+S134</f>
        <v>1652074</v>
      </c>
      <c r="T41" s="50">
        <f>T42+T44+T47+T52+T54+T57+T58+T61+T63+T65+T66+T72+T77+T80+T81+T91+T100+T107+T119+T120+T127+T129+T134</f>
        <v>2825973</v>
      </c>
      <c r="U41" s="50">
        <f t="shared" si="12"/>
        <v>24505562</v>
      </c>
      <c r="V41" s="11">
        <f>B41-U41</f>
        <v>4306038</v>
      </c>
    </row>
    <row r="42" spans="1:22" x14ac:dyDescent="0.25">
      <c r="A42" s="5" t="s">
        <v>153</v>
      </c>
      <c r="B42" s="7">
        <v>380000</v>
      </c>
      <c r="C42" s="8"/>
      <c r="D42" s="8">
        <f>B42-C42</f>
        <v>380000</v>
      </c>
      <c r="E42" s="8"/>
      <c r="F42" s="8"/>
      <c r="G42" s="7">
        <v>60000</v>
      </c>
      <c r="H42" s="7"/>
      <c r="I42" s="7"/>
      <c r="J42" s="7"/>
      <c r="K42" s="7"/>
      <c r="L42" s="7"/>
      <c r="M42" s="7"/>
      <c r="N42" s="7"/>
      <c r="O42" s="7">
        <v>142500</v>
      </c>
      <c r="P42" s="7"/>
      <c r="Q42" s="7"/>
      <c r="R42" s="7"/>
      <c r="S42" s="7"/>
      <c r="T42" s="7">
        <v>200000</v>
      </c>
      <c r="U42" s="8">
        <f>SUM(I42:T42)</f>
        <v>342500</v>
      </c>
      <c r="V42" s="8">
        <f>B42-U42</f>
        <v>37500</v>
      </c>
    </row>
    <row r="43" spans="1:22" x14ac:dyDescent="0.25">
      <c r="A43" s="17" t="s">
        <v>31</v>
      </c>
      <c r="B43" s="18"/>
      <c r="C43" s="19"/>
      <c r="D43" s="19"/>
      <c r="E43" s="19"/>
      <c r="F43" s="19"/>
      <c r="G43" s="19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7"/>
      <c r="V43" s="5"/>
    </row>
    <row r="44" spans="1:22" x14ac:dyDescent="0.25">
      <c r="A44" s="20" t="s">
        <v>30</v>
      </c>
      <c r="B44" s="16">
        <v>320000</v>
      </c>
      <c r="C44" s="21">
        <v>272250</v>
      </c>
      <c r="D44" s="22">
        <f>B44-C44</f>
        <v>47750</v>
      </c>
      <c r="E44" s="23">
        <v>35040</v>
      </c>
      <c r="F44" s="21">
        <v>21560</v>
      </c>
      <c r="G44" s="21">
        <v>24360</v>
      </c>
      <c r="H44" s="16"/>
      <c r="I44" s="16"/>
      <c r="J44" s="16"/>
      <c r="K44" s="16">
        <f>K45+K46</f>
        <v>102686</v>
      </c>
      <c r="L44" s="16">
        <f t="shared" ref="L44:U44" si="13">L45+L46</f>
        <v>0</v>
      </c>
      <c r="M44" s="16">
        <f t="shared" si="13"/>
        <v>0</v>
      </c>
      <c r="N44" s="16">
        <f t="shared" si="13"/>
        <v>4500</v>
      </c>
      <c r="O44" s="16">
        <f t="shared" si="13"/>
        <v>0</v>
      </c>
      <c r="P44" s="16">
        <f t="shared" si="13"/>
        <v>-52340</v>
      </c>
      <c r="Q44" s="16">
        <f t="shared" si="13"/>
        <v>45410</v>
      </c>
      <c r="R44" s="16">
        <f t="shared" si="13"/>
        <v>-4700</v>
      </c>
      <c r="S44" s="16">
        <f t="shared" si="13"/>
        <v>0</v>
      </c>
      <c r="T44" s="16">
        <f t="shared" si="13"/>
        <v>3900</v>
      </c>
      <c r="U44" s="16">
        <f t="shared" si="13"/>
        <v>99456</v>
      </c>
      <c r="V44" s="8">
        <f>B44-U44</f>
        <v>220544</v>
      </c>
    </row>
    <row r="45" spans="1:22" hidden="1" x14ac:dyDescent="0.25">
      <c r="A45" s="20" t="s">
        <v>120</v>
      </c>
      <c r="B45" s="16"/>
      <c r="C45" s="21"/>
      <c r="D45" s="22"/>
      <c r="E45" s="23"/>
      <c r="F45" s="21"/>
      <c r="G45" s="21"/>
      <c r="H45" s="16"/>
      <c r="I45" s="16"/>
      <c r="J45" s="16"/>
      <c r="K45" s="16">
        <v>34686</v>
      </c>
      <c r="L45" s="16"/>
      <c r="M45" s="16"/>
      <c r="N45" s="16"/>
      <c r="O45" s="16"/>
      <c r="P45" s="16">
        <v>15660</v>
      </c>
      <c r="Q45" s="7">
        <v>45410</v>
      </c>
      <c r="R45" s="7">
        <v>-4700</v>
      </c>
      <c r="S45" s="7"/>
      <c r="T45" s="7"/>
      <c r="U45" s="8">
        <f>SUM(K45:R45)</f>
        <v>91056</v>
      </c>
      <c r="V45" s="5"/>
    </row>
    <row r="46" spans="1:22" hidden="1" x14ac:dyDescent="0.25">
      <c r="A46" s="20" t="s">
        <v>123</v>
      </c>
      <c r="B46" s="16"/>
      <c r="C46" s="21"/>
      <c r="D46" s="22"/>
      <c r="E46" s="23"/>
      <c r="F46" s="21"/>
      <c r="G46" s="21"/>
      <c r="H46" s="16"/>
      <c r="I46" s="16"/>
      <c r="J46" s="16"/>
      <c r="K46" s="16">
        <v>68000</v>
      </c>
      <c r="L46" s="16"/>
      <c r="M46" s="16"/>
      <c r="N46" s="16">
        <v>4500</v>
      </c>
      <c r="O46" s="16"/>
      <c r="P46" s="16">
        <v>-68000</v>
      </c>
      <c r="Q46" s="7"/>
      <c r="R46" s="7"/>
      <c r="S46" s="7"/>
      <c r="T46" s="7">
        <v>3900</v>
      </c>
      <c r="U46" s="8">
        <f>SUM(I46:T46)</f>
        <v>8400</v>
      </c>
      <c r="V46" s="5"/>
    </row>
    <row r="47" spans="1:22" x14ac:dyDescent="0.25">
      <c r="A47" s="5" t="s">
        <v>149</v>
      </c>
      <c r="B47" s="7">
        <v>480000</v>
      </c>
      <c r="C47" s="21">
        <v>89277</v>
      </c>
      <c r="D47" s="8">
        <f>B47-C47</f>
        <v>390723</v>
      </c>
      <c r="E47" s="8">
        <f>E48</f>
        <v>0</v>
      </c>
      <c r="F47" s="8">
        <f>F48</f>
        <v>55550</v>
      </c>
      <c r="G47" s="7">
        <f>G48</f>
        <v>0</v>
      </c>
      <c r="H47" s="24">
        <f>H48</f>
        <v>74176</v>
      </c>
      <c r="I47" s="7">
        <f>I49+I50+I51</f>
        <v>82887</v>
      </c>
      <c r="J47" s="7">
        <f>J49+J50+J51</f>
        <v>53940</v>
      </c>
      <c r="K47" s="7">
        <f>K49+K50+K51</f>
        <v>50000</v>
      </c>
      <c r="L47" s="7">
        <f t="shared" ref="L47:U47" si="14">L49+L50+L51</f>
        <v>25000</v>
      </c>
      <c r="M47" s="7">
        <f t="shared" si="14"/>
        <v>25000</v>
      </c>
      <c r="N47" s="7">
        <f t="shared" si="14"/>
        <v>25000</v>
      </c>
      <c r="O47" s="7">
        <f t="shared" si="14"/>
        <v>0</v>
      </c>
      <c r="P47" s="7">
        <f t="shared" si="14"/>
        <v>50000</v>
      </c>
      <c r="Q47" s="7">
        <f t="shared" si="14"/>
        <v>25000</v>
      </c>
      <c r="R47" s="7">
        <f t="shared" si="14"/>
        <v>25000</v>
      </c>
      <c r="S47" s="7">
        <f t="shared" si="14"/>
        <v>25000</v>
      </c>
      <c r="T47" s="7">
        <f t="shared" si="14"/>
        <v>25000</v>
      </c>
      <c r="U47" s="7">
        <f t="shared" si="14"/>
        <v>411827</v>
      </c>
      <c r="V47" s="8">
        <f>B47-U47</f>
        <v>68173</v>
      </c>
    </row>
    <row r="48" spans="1:22" hidden="1" x14ac:dyDescent="0.25">
      <c r="A48" s="5" t="s">
        <v>39</v>
      </c>
      <c r="B48" s="7"/>
      <c r="C48" s="21"/>
      <c r="D48" s="8"/>
      <c r="E48" s="8"/>
      <c r="F48" s="8">
        <v>55550</v>
      </c>
      <c r="G48" s="7"/>
      <c r="H48" s="24">
        <v>74176</v>
      </c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5"/>
      <c r="V48" s="5"/>
    </row>
    <row r="49" spans="1:22" hidden="1" x14ac:dyDescent="0.25">
      <c r="A49" s="5" t="s">
        <v>94</v>
      </c>
      <c r="B49" s="7"/>
      <c r="C49" s="21"/>
      <c r="D49" s="8"/>
      <c r="E49" s="8"/>
      <c r="F49" s="8"/>
      <c r="G49" s="7"/>
      <c r="H49" s="24"/>
      <c r="I49" s="7">
        <v>77400</v>
      </c>
      <c r="J49" s="7">
        <v>10900</v>
      </c>
      <c r="K49" s="7">
        <v>50000</v>
      </c>
      <c r="L49" s="7">
        <v>25000</v>
      </c>
      <c r="M49" s="7">
        <v>25000</v>
      </c>
      <c r="N49" s="7">
        <v>25000</v>
      </c>
      <c r="O49" s="7"/>
      <c r="P49" s="7">
        <v>50000</v>
      </c>
      <c r="Q49" s="7">
        <v>25000</v>
      </c>
      <c r="R49" s="7">
        <v>25000</v>
      </c>
      <c r="S49" s="7">
        <v>25000</v>
      </c>
      <c r="T49" s="7">
        <v>25000</v>
      </c>
      <c r="U49" s="8">
        <f>SUM(I49:T49)</f>
        <v>363300</v>
      </c>
      <c r="V49" s="5"/>
    </row>
    <row r="50" spans="1:22" hidden="1" x14ac:dyDescent="0.25">
      <c r="A50" s="5" t="s">
        <v>90</v>
      </c>
      <c r="B50" s="7"/>
      <c r="C50" s="21"/>
      <c r="D50" s="8"/>
      <c r="E50" s="8"/>
      <c r="F50" s="8"/>
      <c r="G50" s="7"/>
      <c r="H50" s="24"/>
      <c r="I50" s="7">
        <v>4600</v>
      </c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8">
        <f t="shared" ref="U50:U54" si="15">SUM(I50:Q50)</f>
        <v>4600</v>
      </c>
      <c r="V50" s="5"/>
    </row>
    <row r="51" spans="1:22" hidden="1" x14ac:dyDescent="0.25">
      <c r="A51" s="5" t="s">
        <v>110</v>
      </c>
      <c r="B51" s="7"/>
      <c r="C51" s="21"/>
      <c r="D51" s="8"/>
      <c r="E51" s="8"/>
      <c r="F51" s="8"/>
      <c r="G51" s="7"/>
      <c r="H51" s="24"/>
      <c r="I51" s="7">
        <v>887</v>
      </c>
      <c r="J51" s="7">
        <v>43040</v>
      </c>
      <c r="K51" s="7"/>
      <c r="L51" s="7"/>
      <c r="M51" s="7"/>
      <c r="N51" s="7"/>
      <c r="O51" s="7"/>
      <c r="P51" s="7"/>
      <c r="Q51" s="7"/>
      <c r="R51" s="7"/>
      <c r="S51" s="7"/>
      <c r="T51" s="7"/>
      <c r="U51" s="8">
        <f t="shared" si="15"/>
        <v>43927</v>
      </c>
      <c r="V51" s="5"/>
    </row>
    <row r="52" spans="1:22" x14ac:dyDescent="0.25">
      <c r="A52" s="5" t="s">
        <v>7</v>
      </c>
      <c r="B52" s="7">
        <v>200000</v>
      </c>
      <c r="C52" s="21">
        <v>173185</v>
      </c>
      <c r="D52" s="9">
        <f>B52-C52</f>
        <v>26815</v>
      </c>
      <c r="E52" s="10">
        <v>61560</v>
      </c>
      <c r="F52" s="8"/>
      <c r="G52" s="7">
        <v>3900</v>
      </c>
      <c r="H52" s="24">
        <v>15000</v>
      </c>
      <c r="I52" s="7">
        <f>I53</f>
        <v>-46575</v>
      </c>
      <c r="J52" s="7">
        <f>J53</f>
        <v>15000</v>
      </c>
      <c r="K52" s="7">
        <f>K53</f>
        <v>0</v>
      </c>
      <c r="L52" s="7">
        <f t="shared" ref="L52:T52" si="16">L53</f>
        <v>0</v>
      </c>
      <c r="M52" s="7">
        <f t="shared" si="16"/>
        <v>0</v>
      </c>
      <c r="N52" s="7">
        <f t="shared" si="16"/>
        <v>0</v>
      </c>
      <c r="O52" s="7">
        <f t="shared" si="16"/>
        <v>0</v>
      </c>
      <c r="P52" s="7">
        <f t="shared" si="16"/>
        <v>11000</v>
      </c>
      <c r="Q52" s="7">
        <f t="shared" si="16"/>
        <v>0</v>
      </c>
      <c r="R52" s="7">
        <f t="shared" si="16"/>
        <v>0</v>
      </c>
      <c r="S52" s="7">
        <f t="shared" si="16"/>
        <v>0</v>
      </c>
      <c r="T52" s="7">
        <f t="shared" si="16"/>
        <v>860</v>
      </c>
      <c r="U52" s="8">
        <f>U53</f>
        <v>-19715</v>
      </c>
      <c r="V52" s="8">
        <f>B52-U52</f>
        <v>219715</v>
      </c>
    </row>
    <row r="53" spans="1:22" hidden="1" x14ac:dyDescent="0.25">
      <c r="A53" s="5" t="s">
        <v>101</v>
      </c>
      <c r="B53" s="7"/>
      <c r="C53" s="21"/>
      <c r="D53" s="9"/>
      <c r="E53" s="10"/>
      <c r="F53" s="8"/>
      <c r="G53" s="7"/>
      <c r="H53" s="24"/>
      <c r="I53" s="7">
        <v>-46575</v>
      </c>
      <c r="J53" s="7">
        <v>15000</v>
      </c>
      <c r="K53" s="7"/>
      <c r="L53" s="7"/>
      <c r="M53" s="7"/>
      <c r="N53" s="7"/>
      <c r="O53" s="7"/>
      <c r="P53" s="7">
        <v>11000</v>
      </c>
      <c r="Q53" s="7"/>
      <c r="R53" s="7"/>
      <c r="S53" s="7"/>
      <c r="T53" s="7">
        <v>860</v>
      </c>
      <c r="U53" s="8">
        <f>SUM(I53:T53)</f>
        <v>-19715</v>
      </c>
      <c r="V53" s="5"/>
    </row>
    <row r="54" spans="1:22" x14ac:dyDescent="0.25">
      <c r="A54" s="5" t="s">
        <v>8</v>
      </c>
      <c r="B54" s="7">
        <v>120000</v>
      </c>
      <c r="C54" s="21">
        <v>30000</v>
      </c>
      <c r="D54" s="8">
        <f>B54-C54</f>
        <v>90000</v>
      </c>
      <c r="E54" s="8"/>
      <c r="F54" s="8"/>
      <c r="G54" s="7"/>
      <c r="H54" s="24">
        <f>H55+H56</f>
        <v>190000</v>
      </c>
      <c r="I54" s="7">
        <v>120000</v>
      </c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8">
        <f t="shared" si="15"/>
        <v>120000</v>
      </c>
      <c r="V54" s="8">
        <f>B54-U54</f>
        <v>0</v>
      </c>
    </row>
    <row r="55" spans="1:22" hidden="1" x14ac:dyDescent="0.25">
      <c r="A55" s="5" t="s">
        <v>68</v>
      </c>
      <c r="B55" s="7"/>
      <c r="C55" s="21"/>
      <c r="D55" s="8"/>
      <c r="E55" s="8"/>
      <c r="F55" s="8"/>
      <c r="G55" s="7"/>
      <c r="H55" s="24">
        <v>100000</v>
      </c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5"/>
      <c r="V55" s="5"/>
    </row>
    <row r="56" spans="1:22" hidden="1" x14ac:dyDescent="0.25">
      <c r="A56" s="5" t="s">
        <v>69</v>
      </c>
      <c r="B56" s="7"/>
      <c r="C56" s="21"/>
      <c r="D56" s="8"/>
      <c r="E56" s="8"/>
      <c r="F56" s="8"/>
      <c r="G56" s="7"/>
      <c r="H56" s="24">
        <v>90000</v>
      </c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5"/>
      <c r="V56" s="5"/>
    </row>
    <row r="57" spans="1:22" x14ac:dyDescent="0.25">
      <c r="A57" s="5" t="s">
        <v>148</v>
      </c>
      <c r="B57" s="7">
        <v>130000</v>
      </c>
      <c r="C57" s="21">
        <v>30000</v>
      </c>
      <c r="D57" s="8">
        <f>B57-C57</f>
        <v>100000</v>
      </c>
      <c r="E57" s="8"/>
      <c r="F57" s="8"/>
      <c r="G57" s="7"/>
      <c r="H57" s="7">
        <v>94668</v>
      </c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>
        <v>130000</v>
      </c>
      <c r="U57" s="8">
        <f>SUM(I57:T57)</f>
        <v>130000</v>
      </c>
      <c r="V57" s="8">
        <f>B57-U57</f>
        <v>0</v>
      </c>
    </row>
    <row r="58" spans="1:22" x14ac:dyDescent="0.25">
      <c r="A58" s="5" t="s">
        <v>9</v>
      </c>
      <c r="B58" s="7">
        <v>900000</v>
      </c>
      <c r="C58" s="21">
        <v>584849</v>
      </c>
      <c r="D58" s="9">
        <f>B58-C58</f>
        <v>315151</v>
      </c>
      <c r="E58" s="10">
        <v>130714</v>
      </c>
      <c r="F58" s="8"/>
      <c r="G58" s="7">
        <v>16878</v>
      </c>
      <c r="H58" s="7">
        <v>87168</v>
      </c>
      <c r="I58" s="7"/>
      <c r="J58" s="7">
        <f>J59+J60</f>
        <v>12012</v>
      </c>
      <c r="K58" s="7">
        <f>K59+K60</f>
        <v>0</v>
      </c>
      <c r="L58" s="7">
        <f t="shared" ref="L58:T58" si="17">L59+L60</f>
        <v>0</v>
      </c>
      <c r="M58" s="7">
        <f t="shared" si="17"/>
        <v>0</v>
      </c>
      <c r="N58" s="7">
        <f t="shared" si="17"/>
        <v>0</v>
      </c>
      <c r="O58" s="7">
        <f t="shared" si="17"/>
        <v>0</v>
      </c>
      <c r="P58" s="7">
        <f t="shared" si="17"/>
        <v>10500</v>
      </c>
      <c r="Q58" s="7">
        <f t="shared" si="17"/>
        <v>63010</v>
      </c>
      <c r="R58" s="7">
        <f t="shared" si="17"/>
        <v>0</v>
      </c>
      <c r="S58" s="7">
        <f t="shared" si="17"/>
        <v>0</v>
      </c>
      <c r="T58" s="7">
        <f t="shared" si="17"/>
        <v>5760</v>
      </c>
      <c r="U58" s="8">
        <f>SUM(I58:Q58)</f>
        <v>85522</v>
      </c>
      <c r="V58" s="8">
        <f>B58-U58</f>
        <v>814478</v>
      </c>
    </row>
    <row r="59" spans="1:22" hidden="1" x14ac:dyDescent="0.25">
      <c r="A59" s="5" t="s">
        <v>114</v>
      </c>
      <c r="B59" s="7"/>
      <c r="C59" s="21"/>
      <c r="D59" s="9"/>
      <c r="E59" s="10"/>
      <c r="F59" s="8"/>
      <c r="G59" s="7"/>
      <c r="H59" s="7"/>
      <c r="I59" s="7"/>
      <c r="J59" s="7">
        <v>3600</v>
      </c>
      <c r="K59" s="7"/>
      <c r="L59" s="7"/>
      <c r="M59" s="7"/>
      <c r="N59" s="7"/>
      <c r="O59" s="7"/>
      <c r="P59" s="7">
        <v>10500</v>
      </c>
      <c r="Q59" s="7">
        <v>14400</v>
      </c>
      <c r="R59" s="7"/>
      <c r="S59" s="7"/>
      <c r="T59" s="7">
        <v>5760</v>
      </c>
      <c r="U59" s="8">
        <f>SUM(J59:Q59)</f>
        <v>28500</v>
      </c>
      <c r="V59" s="5"/>
    </row>
    <row r="60" spans="1:22" hidden="1" x14ac:dyDescent="0.25">
      <c r="A60" s="5" t="s">
        <v>115</v>
      </c>
      <c r="B60" s="7"/>
      <c r="C60" s="21"/>
      <c r="D60" s="9"/>
      <c r="E60" s="10"/>
      <c r="F60" s="8"/>
      <c r="G60" s="7"/>
      <c r="H60" s="7"/>
      <c r="I60" s="7"/>
      <c r="J60" s="7">
        <v>8412</v>
      </c>
      <c r="K60" s="7"/>
      <c r="L60" s="7"/>
      <c r="M60" s="7"/>
      <c r="N60" s="7"/>
      <c r="O60" s="7"/>
      <c r="P60" s="7"/>
      <c r="Q60" s="7">
        <v>48610</v>
      </c>
      <c r="R60" s="7"/>
      <c r="S60" s="7"/>
      <c r="T60" s="7"/>
      <c r="U60" s="8">
        <f>SUM(I60:Q60)</f>
        <v>57022</v>
      </c>
      <c r="V60" s="5"/>
    </row>
    <row r="61" spans="1:22" x14ac:dyDescent="0.25">
      <c r="A61" s="5" t="s">
        <v>84</v>
      </c>
      <c r="B61" s="7">
        <v>12980200</v>
      </c>
      <c r="C61" s="21">
        <v>9130204</v>
      </c>
      <c r="D61" s="8">
        <f>B61-C61</f>
        <v>3849996</v>
      </c>
      <c r="E61" s="8">
        <v>1007147</v>
      </c>
      <c r="F61" s="8">
        <v>958878</v>
      </c>
      <c r="G61" s="7">
        <v>1089307</v>
      </c>
      <c r="H61" s="7">
        <v>1134261</v>
      </c>
      <c r="I61" s="7">
        <v>962200</v>
      </c>
      <c r="J61" s="25">
        <v>1193005</v>
      </c>
      <c r="K61" s="7">
        <v>1032973</v>
      </c>
      <c r="L61" s="7">
        <v>947276</v>
      </c>
      <c r="M61" s="7">
        <v>991117</v>
      </c>
      <c r="N61" s="7">
        <v>1388807</v>
      </c>
      <c r="O61" s="7">
        <v>1106474</v>
      </c>
      <c r="P61" s="7">
        <v>1143378</v>
      </c>
      <c r="Q61" s="7">
        <v>1096684</v>
      </c>
      <c r="R61" s="7">
        <v>963211</v>
      </c>
      <c r="S61" s="7">
        <v>1077806</v>
      </c>
      <c r="T61" s="7">
        <v>994872</v>
      </c>
      <c r="U61" s="8">
        <f>SUM(I61:T61)</f>
        <v>12897803</v>
      </c>
      <c r="V61" s="8">
        <f>B61-U61</f>
        <v>82397</v>
      </c>
    </row>
    <row r="62" spans="1:22" hidden="1" x14ac:dyDescent="0.25">
      <c r="A62" s="5" t="s">
        <v>135</v>
      </c>
      <c r="B62" s="7"/>
      <c r="C62" s="21"/>
      <c r="D62" s="8"/>
      <c r="E62" s="8"/>
      <c r="F62" s="8"/>
      <c r="G62" s="7"/>
      <c r="H62" s="7"/>
      <c r="I62" s="7"/>
      <c r="J62" s="25"/>
      <c r="K62" s="7"/>
      <c r="L62" s="7"/>
      <c r="M62" s="7">
        <v>105599</v>
      </c>
      <c r="N62" s="7">
        <v>276416</v>
      </c>
      <c r="O62" s="7"/>
      <c r="P62" s="7">
        <v>122555</v>
      </c>
      <c r="Q62" s="7">
        <v>122654</v>
      </c>
      <c r="R62" s="7"/>
      <c r="S62" s="7">
        <v>3277</v>
      </c>
      <c r="T62" s="7"/>
      <c r="U62" s="8">
        <f>SUM(I62:S62)</f>
        <v>630501</v>
      </c>
      <c r="V62" s="5"/>
    </row>
    <row r="63" spans="1:22" x14ac:dyDescent="0.25">
      <c r="A63" s="5" t="s">
        <v>11</v>
      </c>
      <c r="B63" s="7">
        <v>3173400</v>
      </c>
      <c r="C63" s="21">
        <v>1523732</v>
      </c>
      <c r="D63" s="8">
        <f>B63-C63</f>
        <v>1649668</v>
      </c>
      <c r="E63" s="8">
        <v>26000</v>
      </c>
      <c r="F63" s="8">
        <v>317500</v>
      </c>
      <c r="G63" s="7">
        <v>347490</v>
      </c>
      <c r="H63" s="7">
        <v>643000</v>
      </c>
      <c r="I63" s="7">
        <f>I64</f>
        <v>65150</v>
      </c>
      <c r="J63" s="25">
        <v>349250</v>
      </c>
      <c r="K63" s="7">
        <v>49300</v>
      </c>
      <c r="L63" s="7">
        <v>91000</v>
      </c>
      <c r="M63" s="7">
        <v>182500</v>
      </c>
      <c r="N63" s="7">
        <v>223500</v>
      </c>
      <c r="O63" s="7">
        <v>147000</v>
      </c>
      <c r="P63" s="7">
        <v>251350</v>
      </c>
      <c r="Q63" s="7">
        <v>202000</v>
      </c>
      <c r="R63" s="7">
        <v>158897</v>
      </c>
      <c r="S63" s="7"/>
      <c r="T63" s="7">
        <v>690000</v>
      </c>
      <c r="U63" s="8">
        <f>SUM(I63:T63)</f>
        <v>2409947</v>
      </c>
      <c r="V63" s="8">
        <f>B63-U63</f>
        <v>763453</v>
      </c>
    </row>
    <row r="64" spans="1:22" hidden="1" x14ac:dyDescent="0.25">
      <c r="A64" s="5" t="s">
        <v>102</v>
      </c>
      <c r="B64" s="7"/>
      <c r="C64" s="21"/>
      <c r="D64" s="8"/>
      <c r="E64" s="8"/>
      <c r="F64" s="8"/>
      <c r="G64" s="7"/>
      <c r="H64" s="7"/>
      <c r="I64" s="7">
        <v>65150</v>
      </c>
      <c r="J64" s="25"/>
      <c r="K64" s="7"/>
      <c r="L64" s="7">
        <v>47500</v>
      </c>
      <c r="M64" s="7">
        <v>15000</v>
      </c>
      <c r="N64" s="7">
        <v>12000</v>
      </c>
      <c r="O64" s="7">
        <v>30000</v>
      </c>
      <c r="P64" s="7">
        <v>2600</v>
      </c>
      <c r="Q64" s="7">
        <v>19500</v>
      </c>
      <c r="R64" s="7">
        <v>21397</v>
      </c>
      <c r="S64" s="7"/>
      <c r="T64" s="7"/>
      <c r="U64" s="8">
        <f>SUM(I64:T64)</f>
        <v>213147</v>
      </c>
      <c r="V64" s="5"/>
    </row>
    <row r="65" spans="1:22" x14ac:dyDescent="0.25">
      <c r="A65" s="5" t="s">
        <v>12</v>
      </c>
      <c r="B65" s="7">
        <v>4878000</v>
      </c>
      <c r="C65" s="21">
        <v>3221528</v>
      </c>
      <c r="D65" s="8">
        <f>B65-C65</f>
        <v>1656472</v>
      </c>
      <c r="E65" s="8">
        <v>276114</v>
      </c>
      <c r="F65" s="8">
        <v>333351</v>
      </c>
      <c r="G65" s="7">
        <v>208560</v>
      </c>
      <c r="H65" s="7">
        <v>456895</v>
      </c>
      <c r="I65" s="7">
        <v>290584</v>
      </c>
      <c r="J65" s="25">
        <v>451854</v>
      </c>
      <c r="K65" s="7">
        <v>321635</v>
      </c>
      <c r="L65" s="7">
        <v>319638</v>
      </c>
      <c r="M65" s="7">
        <v>314438</v>
      </c>
      <c r="N65" s="7">
        <v>392856</v>
      </c>
      <c r="O65" s="7">
        <v>342540</v>
      </c>
      <c r="P65" s="7">
        <v>349750</v>
      </c>
      <c r="Q65" s="7">
        <v>304640</v>
      </c>
      <c r="R65" s="7">
        <v>296033</v>
      </c>
      <c r="S65" s="7">
        <v>281958</v>
      </c>
      <c r="T65" s="7">
        <v>403152</v>
      </c>
      <c r="U65" s="8">
        <f>SUM(I65:T65)</f>
        <v>4069078</v>
      </c>
      <c r="V65" s="8">
        <f>B65-U65</f>
        <v>808922</v>
      </c>
    </row>
    <row r="66" spans="1:22" x14ac:dyDescent="0.25">
      <c r="A66" s="5" t="s">
        <v>13</v>
      </c>
      <c r="B66" s="7">
        <v>350000</v>
      </c>
      <c r="C66" s="21">
        <v>307353</v>
      </c>
      <c r="D66" s="9">
        <f>B66-C66</f>
        <v>42647</v>
      </c>
      <c r="E66" s="10">
        <f>E67+E68</f>
        <v>152446</v>
      </c>
      <c r="F66" s="8">
        <f>F67</f>
        <v>33340</v>
      </c>
      <c r="G66" s="7">
        <f>G67+G68</f>
        <v>0</v>
      </c>
      <c r="H66" s="7">
        <f>H67+H68</f>
        <v>0</v>
      </c>
      <c r="I66" s="7"/>
      <c r="J66" s="25">
        <f>J69</f>
        <v>34000</v>
      </c>
      <c r="K66" s="7">
        <f>K69+K70+K71</f>
        <v>182041</v>
      </c>
      <c r="L66" s="7">
        <f t="shared" ref="L66:T66" si="18">L69+L70+L71</f>
        <v>0</v>
      </c>
      <c r="M66" s="7">
        <f t="shared" si="18"/>
        <v>0</v>
      </c>
      <c r="N66" s="7">
        <f t="shared" si="18"/>
        <v>14732</v>
      </c>
      <c r="O66" s="7">
        <f t="shared" si="18"/>
        <v>0</v>
      </c>
      <c r="P66" s="7">
        <f t="shared" si="18"/>
        <v>0</v>
      </c>
      <c r="Q66" s="7">
        <f t="shared" si="18"/>
        <v>0</v>
      </c>
      <c r="R66" s="7">
        <f t="shared" si="18"/>
        <v>0</v>
      </c>
      <c r="S66" s="7">
        <f t="shared" si="18"/>
        <v>0</v>
      </c>
      <c r="T66" s="7">
        <f t="shared" si="18"/>
        <v>0</v>
      </c>
      <c r="U66" s="8">
        <f>SUM(I66:Q66)</f>
        <v>230773</v>
      </c>
      <c r="V66" s="8">
        <f>B66-U66</f>
        <v>119227</v>
      </c>
    </row>
    <row r="67" spans="1:22" hidden="1" x14ac:dyDescent="0.25">
      <c r="A67" s="5" t="s">
        <v>40</v>
      </c>
      <c r="B67" s="7"/>
      <c r="C67" s="21"/>
      <c r="D67" s="9"/>
      <c r="E67" s="9"/>
      <c r="F67" s="8">
        <v>33340</v>
      </c>
      <c r="G67" s="7"/>
      <c r="H67" s="7"/>
      <c r="I67" s="7"/>
      <c r="J67" s="25"/>
      <c r="K67" s="7"/>
      <c r="L67" s="7"/>
      <c r="M67" s="7"/>
      <c r="N67" s="7"/>
      <c r="O67" s="7"/>
      <c r="P67" s="7"/>
      <c r="Q67" s="7"/>
      <c r="R67" s="7"/>
      <c r="S67" s="7"/>
      <c r="T67" s="7"/>
      <c r="U67" s="5"/>
      <c r="V67" s="5"/>
    </row>
    <row r="68" spans="1:22" hidden="1" x14ac:dyDescent="0.25">
      <c r="A68" s="5" t="s">
        <v>48</v>
      </c>
      <c r="B68" s="7"/>
      <c r="C68" s="21"/>
      <c r="D68" s="9"/>
      <c r="E68" s="10">
        <v>152446</v>
      </c>
      <c r="F68" s="8"/>
      <c r="G68" s="7"/>
      <c r="H68" s="7"/>
      <c r="I68" s="7"/>
      <c r="J68" s="25"/>
      <c r="K68" s="7"/>
      <c r="L68" s="7"/>
      <c r="M68" s="7"/>
      <c r="N68" s="7"/>
      <c r="O68" s="7"/>
      <c r="P68" s="7"/>
      <c r="Q68" s="7"/>
      <c r="R68" s="7"/>
      <c r="S68" s="7"/>
      <c r="T68" s="7"/>
      <c r="U68" s="5"/>
      <c r="V68" s="5"/>
    </row>
    <row r="69" spans="1:22" hidden="1" x14ac:dyDescent="0.25">
      <c r="A69" s="5" t="s">
        <v>124</v>
      </c>
      <c r="B69" s="7"/>
      <c r="C69" s="21"/>
      <c r="D69" s="9"/>
      <c r="E69" s="10"/>
      <c r="F69" s="8"/>
      <c r="G69" s="7"/>
      <c r="H69" s="7"/>
      <c r="I69" s="7"/>
      <c r="J69" s="25">
        <v>34000</v>
      </c>
      <c r="K69" s="7">
        <v>125000</v>
      </c>
      <c r="L69" s="7"/>
      <c r="M69" s="7"/>
      <c r="N69" s="7"/>
      <c r="O69" s="7"/>
      <c r="P69" s="7"/>
      <c r="Q69" s="7"/>
      <c r="R69" s="7"/>
      <c r="S69" s="7"/>
      <c r="T69" s="7"/>
      <c r="U69" s="8">
        <f>SUM(I69:Q69)</f>
        <v>159000</v>
      </c>
      <c r="V69" s="5"/>
    </row>
    <row r="70" spans="1:22" hidden="1" x14ac:dyDescent="0.25">
      <c r="A70" s="5" t="s">
        <v>121</v>
      </c>
      <c r="B70" s="7"/>
      <c r="C70" s="21"/>
      <c r="D70" s="9"/>
      <c r="E70" s="10"/>
      <c r="F70" s="8"/>
      <c r="G70" s="7"/>
      <c r="H70" s="7"/>
      <c r="I70" s="7"/>
      <c r="J70" s="25"/>
      <c r="K70" s="7">
        <v>28810</v>
      </c>
      <c r="L70" s="7"/>
      <c r="M70" s="7"/>
      <c r="N70" s="7">
        <v>2633</v>
      </c>
      <c r="O70" s="7"/>
      <c r="P70" s="7"/>
      <c r="Q70" s="7"/>
      <c r="R70" s="7"/>
      <c r="S70" s="7"/>
      <c r="T70" s="7"/>
      <c r="U70" s="8">
        <f>SUM(I70:Q70)</f>
        <v>31443</v>
      </c>
      <c r="V70" s="5"/>
    </row>
    <row r="71" spans="1:22" hidden="1" x14ac:dyDescent="0.25">
      <c r="A71" s="5" t="s">
        <v>122</v>
      </c>
      <c r="B71" s="7"/>
      <c r="C71" s="21"/>
      <c r="D71" s="9"/>
      <c r="E71" s="10"/>
      <c r="F71" s="8"/>
      <c r="G71" s="7"/>
      <c r="H71" s="7"/>
      <c r="I71" s="7"/>
      <c r="J71" s="25"/>
      <c r="K71" s="7">
        <v>28231</v>
      </c>
      <c r="L71" s="7"/>
      <c r="M71" s="7"/>
      <c r="N71" s="7">
        <v>12099</v>
      </c>
      <c r="O71" s="7"/>
      <c r="P71" s="7"/>
      <c r="Q71" s="7"/>
      <c r="R71" s="7"/>
      <c r="S71" s="7"/>
      <c r="T71" s="7"/>
      <c r="U71" s="8">
        <f>SUM(I71:Q71)</f>
        <v>40330</v>
      </c>
      <c r="V71" s="5"/>
    </row>
    <row r="72" spans="1:22" x14ac:dyDescent="0.25">
      <c r="A72" s="5" t="s">
        <v>14</v>
      </c>
      <c r="B72" s="7">
        <v>70000</v>
      </c>
      <c r="C72" s="21">
        <v>40541</v>
      </c>
      <c r="D72" s="8">
        <f>B72-C72</f>
        <v>29459</v>
      </c>
      <c r="E72" s="8">
        <f>E73+E74</f>
        <v>10650</v>
      </c>
      <c r="F72" s="8">
        <f>F73+F74</f>
        <v>5970</v>
      </c>
      <c r="G72" s="7">
        <f>G73+G74</f>
        <v>800</v>
      </c>
      <c r="H72" s="7">
        <f>H73+H74+H75</f>
        <v>18152</v>
      </c>
      <c r="I72" s="7">
        <f>I76</f>
        <v>3600</v>
      </c>
      <c r="J72" s="25">
        <f>J76</f>
        <v>2800</v>
      </c>
      <c r="K72" s="7">
        <f>K76</f>
        <v>6650</v>
      </c>
      <c r="L72" s="7">
        <f t="shared" ref="L72:R72" si="19">L76</f>
        <v>950</v>
      </c>
      <c r="M72" s="7">
        <f t="shared" si="19"/>
        <v>1750</v>
      </c>
      <c r="N72" s="7">
        <f t="shared" si="19"/>
        <v>0</v>
      </c>
      <c r="O72" s="7">
        <f t="shared" si="19"/>
        <v>16150</v>
      </c>
      <c r="P72" s="7">
        <f t="shared" si="19"/>
        <v>11370</v>
      </c>
      <c r="Q72" s="7">
        <f t="shared" si="19"/>
        <v>0</v>
      </c>
      <c r="R72" s="7">
        <f t="shared" si="19"/>
        <v>1800</v>
      </c>
      <c r="S72" s="7">
        <f>S76</f>
        <v>0</v>
      </c>
      <c r="T72" s="7">
        <f>T76</f>
        <v>2900</v>
      </c>
      <c r="U72" s="7">
        <f>U76</f>
        <v>47970</v>
      </c>
      <c r="V72" s="8">
        <f>B72-U72</f>
        <v>22030</v>
      </c>
    </row>
    <row r="73" spans="1:22" hidden="1" x14ac:dyDescent="0.25">
      <c r="A73" s="5" t="s">
        <v>34</v>
      </c>
      <c r="B73" s="7"/>
      <c r="C73" s="21"/>
      <c r="D73" s="8"/>
      <c r="E73" s="8">
        <v>10650</v>
      </c>
      <c r="F73" s="8">
        <v>3100</v>
      </c>
      <c r="G73" s="7">
        <v>800</v>
      </c>
      <c r="H73" s="24">
        <v>6800</v>
      </c>
      <c r="I73" s="26"/>
      <c r="J73" s="27"/>
      <c r="K73" s="26"/>
      <c r="L73" s="26"/>
      <c r="M73" s="26"/>
      <c r="N73" s="26"/>
      <c r="O73" s="26"/>
      <c r="P73" s="26"/>
      <c r="Q73" s="7"/>
      <c r="R73" s="7"/>
      <c r="S73" s="7"/>
      <c r="T73" s="7"/>
      <c r="U73" s="5"/>
      <c r="V73" s="5"/>
    </row>
    <row r="74" spans="1:22" hidden="1" x14ac:dyDescent="0.25">
      <c r="A74" s="5" t="s">
        <v>53</v>
      </c>
      <c r="B74" s="7"/>
      <c r="C74" s="21"/>
      <c r="D74" s="8"/>
      <c r="E74" s="8"/>
      <c r="F74" s="8">
        <v>2870</v>
      </c>
      <c r="G74" s="7"/>
      <c r="H74" s="7"/>
      <c r="I74" s="26"/>
      <c r="J74" s="27"/>
      <c r="K74" s="26"/>
      <c r="L74" s="26"/>
      <c r="M74" s="26"/>
      <c r="N74" s="26"/>
      <c r="O74" s="26"/>
      <c r="P74" s="26"/>
      <c r="Q74" s="7"/>
      <c r="R74" s="7"/>
      <c r="S74" s="7"/>
      <c r="T74" s="7"/>
      <c r="U74" s="5"/>
      <c r="V74" s="5"/>
    </row>
    <row r="75" spans="1:22" hidden="1" x14ac:dyDescent="0.25">
      <c r="A75" s="5" t="s">
        <v>64</v>
      </c>
      <c r="B75" s="7"/>
      <c r="C75" s="21"/>
      <c r="D75" s="8"/>
      <c r="E75" s="8"/>
      <c r="F75" s="8"/>
      <c r="G75" s="7"/>
      <c r="H75" s="24">
        <v>11352</v>
      </c>
      <c r="I75" s="7"/>
      <c r="J75" s="25"/>
      <c r="K75" s="7"/>
      <c r="L75" s="7"/>
      <c r="M75" s="7"/>
      <c r="N75" s="7"/>
      <c r="O75" s="7"/>
      <c r="P75" s="7"/>
      <c r="Q75" s="7"/>
      <c r="R75" s="7"/>
      <c r="S75" s="7"/>
      <c r="T75" s="7"/>
      <c r="U75" s="5"/>
      <c r="V75" s="5"/>
    </row>
    <row r="76" spans="1:22" hidden="1" x14ac:dyDescent="0.25">
      <c r="A76" s="5" t="s">
        <v>133</v>
      </c>
      <c r="B76" s="7"/>
      <c r="C76" s="21"/>
      <c r="D76" s="8"/>
      <c r="E76" s="8"/>
      <c r="F76" s="8"/>
      <c r="G76" s="7"/>
      <c r="H76" s="24"/>
      <c r="I76" s="7">
        <v>3600</v>
      </c>
      <c r="J76" s="25">
        <v>2800</v>
      </c>
      <c r="K76" s="7">
        <v>6650</v>
      </c>
      <c r="L76" s="7">
        <v>950</v>
      </c>
      <c r="M76" s="7">
        <v>1750</v>
      </c>
      <c r="N76" s="7"/>
      <c r="O76" s="7">
        <v>16150</v>
      </c>
      <c r="P76" s="7">
        <v>11370</v>
      </c>
      <c r="Q76" s="7"/>
      <c r="R76" s="7">
        <v>1800</v>
      </c>
      <c r="S76" s="7"/>
      <c r="T76" s="7">
        <v>2900</v>
      </c>
      <c r="U76" s="8">
        <f>SUM(I76:T76)</f>
        <v>47970</v>
      </c>
      <c r="V76" s="5"/>
    </row>
    <row r="77" spans="1:22" x14ac:dyDescent="0.25">
      <c r="A77" s="5" t="s">
        <v>15</v>
      </c>
      <c r="B77" s="7">
        <v>1300000</v>
      </c>
      <c r="C77" s="21">
        <v>946593</v>
      </c>
      <c r="D77" s="8">
        <f>B77-C77</f>
        <v>353407</v>
      </c>
      <c r="E77" s="8">
        <v>61279</v>
      </c>
      <c r="F77" s="8">
        <v>131346</v>
      </c>
      <c r="G77" s="7">
        <v>67287</v>
      </c>
      <c r="H77" s="7">
        <v>153020</v>
      </c>
      <c r="I77" s="7">
        <v>77952</v>
      </c>
      <c r="J77" s="25">
        <f>J78+J79</f>
        <v>62059</v>
      </c>
      <c r="K77" s="7">
        <f>K78+K79</f>
        <v>133822</v>
      </c>
      <c r="L77" s="7">
        <f t="shared" ref="L77:T77" si="20">L78+L79</f>
        <v>46143</v>
      </c>
      <c r="M77" s="7">
        <f t="shared" si="20"/>
        <v>18408</v>
      </c>
      <c r="N77" s="7">
        <f t="shared" si="20"/>
        <v>65872</v>
      </c>
      <c r="O77" s="7">
        <f t="shared" si="20"/>
        <v>94631</v>
      </c>
      <c r="P77" s="7">
        <f t="shared" si="20"/>
        <v>135488</v>
      </c>
      <c r="Q77" s="7">
        <f t="shared" si="20"/>
        <v>49521</v>
      </c>
      <c r="R77" s="7">
        <f t="shared" si="20"/>
        <v>52978</v>
      </c>
      <c r="S77" s="7">
        <f t="shared" si="20"/>
        <v>87263</v>
      </c>
      <c r="T77" s="7">
        <f t="shared" si="20"/>
        <v>85255</v>
      </c>
      <c r="U77" s="7">
        <f>U78+U79</f>
        <v>909392</v>
      </c>
      <c r="V77" s="8">
        <f>B77-U77</f>
        <v>390608</v>
      </c>
    </row>
    <row r="78" spans="1:22" hidden="1" x14ac:dyDescent="0.25">
      <c r="A78" s="5" t="s">
        <v>116</v>
      </c>
      <c r="B78" s="7"/>
      <c r="C78" s="21"/>
      <c r="D78" s="8"/>
      <c r="E78" s="8"/>
      <c r="F78" s="8"/>
      <c r="G78" s="7"/>
      <c r="H78" s="7"/>
      <c r="I78" s="7"/>
      <c r="J78" s="25">
        <v>15089</v>
      </c>
      <c r="K78" s="7"/>
      <c r="L78" s="7"/>
      <c r="M78" s="7"/>
      <c r="N78" s="7"/>
      <c r="O78" s="7"/>
      <c r="P78" s="7"/>
      <c r="Q78" s="7"/>
      <c r="R78" s="7"/>
      <c r="S78" s="7"/>
      <c r="T78" s="7"/>
      <c r="U78" s="8">
        <f>SUM(I78:Q78)</f>
        <v>15089</v>
      </c>
      <c r="V78" s="5"/>
    </row>
    <row r="79" spans="1:22" hidden="1" x14ac:dyDescent="0.25">
      <c r="A79" s="5" t="s">
        <v>117</v>
      </c>
      <c r="B79" s="7"/>
      <c r="C79" s="21"/>
      <c r="D79" s="8"/>
      <c r="E79" s="8"/>
      <c r="F79" s="8"/>
      <c r="G79" s="7"/>
      <c r="H79" s="7"/>
      <c r="I79" s="7">
        <v>77952</v>
      </c>
      <c r="J79" s="7">
        <v>46970</v>
      </c>
      <c r="K79" s="7">
        <v>133822</v>
      </c>
      <c r="L79" s="7">
        <v>46143</v>
      </c>
      <c r="M79" s="7">
        <v>18408</v>
      </c>
      <c r="N79" s="7">
        <v>65872</v>
      </c>
      <c r="O79" s="7">
        <v>94631</v>
      </c>
      <c r="P79" s="7">
        <v>135488</v>
      </c>
      <c r="Q79" s="7">
        <v>49521</v>
      </c>
      <c r="R79" s="7">
        <v>52978</v>
      </c>
      <c r="S79" s="7">
        <v>87263</v>
      </c>
      <c r="T79" s="7">
        <v>85255</v>
      </c>
      <c r="U79" s="8">
        <f>SUM(I79:T79)</f>
        <v>894303</v>
      </c>
      <c r="V79" s="5"/>
    </row>
    <row r="80" spans="1:22" x14ac:dyDescent="0.25">
      <c r="A80" s="5" t="s">
        <v>16</v>
      </c>
      <c r="B80" s="7">
        <v>200000</v>
      </c>
      <c r="C80" s="21">
        <v>91668</v>
      </c>
      <c r="D80" s="8">
        <f>B80-C80</f>
        <v>108332</v>
      </c>
      <c r="E80" s="8">
        <v>8002</v>
      </c>
      <c r="F80" s="8">
        <v>8002</v>
      </c>
      <c r="G80" s="7">
        <v>7189</v>
      </c>
      <c r="H80" s="24">
        <v>7732</v>
      </c>
      <c r="I80" s="7">
        <v>7789</v>
      </c>
      <c r="J80" s="7">
        <v>11443</v>
      </c>
      <c r="K80" s="7">
        <v>11027</v>
      </c>
      <c r="L80" s="7">
        <v>6539</v>
      </c>
      <c r="M80" s="7">
        <v>34833</v>
      </c>
      <c r="N80" s="7">
        <v>13245</v>
      </c>
      <c r="O80" s="7">
        <v>7907</v>
      </c>
      <c r="P80" s="7">
        <v>6720</v>
      </c>
      <c r="Q80" s="7">
        <v>6641</v>
      </c>
      <c r="R80" s="7">
        <v>6166</v>
      </c>
      <c r="S80" s="7">
        <v>6223</v>
      </c>
      <c r="T80" s="7">
        <v>55232</v>
      </c>
      <c r="U80" s="8">
        <f>SUM(I80:T80)</f>
        <v>173765</v>
      </c>
      <c r="V80" s="8">
        <f>B80-U80</f>
        <v>26235</v>
      </c>
    </row>
    <row r="81" spans="1:22" x14ac:dyDescent="0.25">
      <c r="A81" s="5" t="s">
        <v>17</v>
      </c>
      <c r="B81" s="7">
        <v>100000</v>
      </c>
      <c r="C81" s="21">
        <v>22695</v>
      </c>
      <c r="D81" s="8">
        <f>B81-C81</f>
        <v>77305</v>
      </c>
      <c r="E81" s="8">
        <f>E82+E83+E84+E85</f>
        <v>5345</v>
      </c>
      <c r="F81" s="8">
        <f>F82+F83+F84+F85</f>
        <v>14096</v>
      </c>
      <c r="G81" s="7">
        <f>G82+G83+G84+G85</f>
        <v>12195</v>
      </c>
      <c r="H81" s="7">
        <f>H82+H83+H84+H85+H86</f>
        <v>68029</v>
      </c>
      <c r="I81" s="7">
        <f>I87+I88</f>
        <v>3580</v>
      </c>
      <c r="J81" s="7">
        <f>J87+J88+J90</f>
        <v>16287</v>
      </c>
      <c r="K81" s="7">
        <f t="shared" ref="K81:T81" si="21">K87+K88+K90+K89</f>
        <v>50655</v>
      </c>
      <c r="L81" s="7">
        <f t="shared" si="21"/>
        <v>5600</v>
      </c>
      <c r="M81" s="7">
        <f t="shared" si="21"/>
        <v>0</v>
      </c>
      <c r="N81" s="7">
        <f t="shared" si="21"/>
        <v>0</v>
      </c>
      <c r="O81" s="7">
        <f t="shared" si="21"/>
        <v>6110</v>
      </c>
      <c r="P81" s="7">
        <f t="shared" si="21"/>
        <v>4524</v>
      </c>
      <c r="Q81" s="7">
        <f t="shared" si="21"/>
        <v>3556</v>
      </c>
      <c r="R81" s="7">
        <f t="shared" si="21"/>
        <v>4410</v>
      </c>
      <c r="S81" s="7">
        <f t="shared" si="21"/>
        <v>3310</v>
      </c>
      <c r="T81" s="7">
        <f t="shared" si="21"/>
        <v>8975</v>
      </c>
      <c r="U81" s="7">
        <f>U87+U88+U89+U90</f>
        <v>107007</v>
      </c>
      <c r="V81" s="8">
        <f>B81-U81</f>
        <v>-7007</v>
      </c>
    </row>
    <row r="82" spans="1:22" hidden="1" x14ac:dyDescent="0.25">
      <c r="A82" s="5" t="s">
        <v>33</v>
      </c>
      <c r="B82" s="7"/>
      <c r="C82" s="21"/>
      <c r="D82" s="8"/>
      <c r="E82" s="8">
        <v>3000</v>
      </c>
      <c r="F82" s="8">
        <v>3000</v>
      </c>
      <c r="G82" s="7">
        <v>1500</v>
      </c>
      <c r="H82" s="7">
        <v>1500</v>
      </c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5"/>
      <c r="V82" s="5"/>
    </row>
    <row r="83" spans="1:22" hidden="1" x14ac:dyDescent="0.25">
      <c r="A83" s="5" t="s">
        <v>35</v>
      </c>
      <c r="B83" s="7"/>
      <c r="C83" s="21"/>
      <c r="D83" s="8"/>
      <c r="E83" s="8"/>
      <c r="F83" s="8">
        <v>4041</v>
      </c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5"/>
      <c r="V83" s="5"/>
    </row>
    <row r="84" spans="1:22" hidden="1" x14ac:dyDescent="0.25">
      <c r="A84" s="5" t="s">
        <v>36</v>
      </c>
      <c r="B84" s="7"/>
      <c r="C84" s="21"/>
      <c r="D84" s="8"/>
      <c r="E84" s="8"/>
      <c r="F84" s="8">
        <v>5970</v>
      </c>
      <c r="G84" s="7">
        <v>9150</v>
      </c>
      <c r="H84" s="24">
        <v>3550</v>
      </c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5"/>
      <c r="V84" s="5"/>
    </row>
    <row r="85" spans="1:22" hidden="1" x14ac:dyDescent="0.25">
      <c r="A85" s="5" t="s">
        <v>37</v>
      </c>
      <c r="B85" s="7"/>
      <c r="C85" s="21"/>
      <c r="D85" s="8"/>
      <c r="E85" s="8">
        <v>2345</v>
      </c>
      <c r="F85" s="8">
        <v>1085</v>
      </c>
      <c r="G85" s="7">
        <v>1545</v>
      </c>
      <c r="H85" s="24">
        <v>3025</v>
      </c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5"/>
      <c r="V85" s="5"/>
    </row>
    <row r="86" spans="1:22" hidden="1" x14ac:dyDescent="0.25">
      <c r="A86" s="5" t="s">
        <v>67</v>
      </c>
      <c r="B86" s="7"/>
      <c r="C86" s="21"/>
      <c r="D86" s="8"/>
      <c r="E86" s="8"/>
      <c r="F86" s="8"/>
      <c r="G86" s="7"/>
      <c r="H86" s="24">
        <v>59954</v>
      </c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5"/>
      <c r="V86" s="5"/>
    </row>
    <row r="87" spans="1:22" hidden="1" x14ac:dyDescent="0.25">
      <c r="A87" s="5" t="s">
        <v>105</v>
      </c>
      <c r="B87" s="7"/>
      <c r="C87" s="21"/>
      <c r="D87" s="8"/>
      <c r="E87" s="8"/>
      <c r="F87" s="8"/>
      <c r="G87" s="7"/>
      <c r="H87" s="24"/>
      <c r="I87" s="7">
        <v>2080</v>
      </c>
      <c r="J87" s="7">
        <v>10287</v>
      </c>
      <c r="K87" s="7">
        <v>2465</v>
      </c>
      <c r="L87" s="7"/>
      <c r="M87" s="7"/>
      <c r="N87" s="7"/>
      <c r="O87" s="7">
        <v>510</v>
      </c>
      <c r="P87" s="7">
        <v>1724</v>
      </c>
      <c r="Q87" s="7">
        <v>886</v>
      </c>
      <c r="R87" s="7">
        <v>1610</v>
      </c>
      <c r="S87" s="7">
        <v>510</v>
      </c>
      <c r="T87" s="7">
        <v>575</v>
      </c>
      <c r="U87" s="8">
        <f>SUM(I87:T87)</f>
        <v>20647</v>
      </c>
      <c r="V87" s="5"/>
    </row>
    <row r="88" spans="1:22" hidden="1" x14ac:dyDescent="0.25">
      <c r="A88" s="5" t="s">
        <v>95</v>
      </c>
      <c r="B88" s="7"/>
      <c r="C88" s="21"/>
      <c r="D88" s="8"/>
      <c r="E88" s="8"/>
      <c r="F88" s="8"/>
      <c r="G88" s="7"/>
      <c r="H88" s="24"/>
      <c r="I88" s="7">
        <v>1500</v>
      </c>
      <c r="J88" s="7"/>
      <c r="K88" s="7">
        <v>1500</v>
      </c>
      <c r="L88" s="7">
        <v>5600</v>
      </c>
      <c r="M88" s="7"/>
      <c r="N88" s="7"/>
      <c r="O88" s="7">
        <v>5600</v>
      </c>
      <c r="P88" s="7">
        <v>2800</v>
      </c>
      <c r="Q88" s="7">
        <v>2670</v>
      </c>
      <c r="R88" s="7">
        <v>2800</v>
      </c>
      <c r="S88" s="7">
        <v>2800</v>
      </c>
      <c r="T88" s="7">
        <v>8400</v>
      </c>
      <c r="U88" s="8">
        <f>SUM(I88:T88)</f>
        <v>33670</v>
      </c>
      <c r="V88" s="5"/>
    </row>
    <row r="89" spans="1:22" hidden="1" x14ac:dyDescent="0.25">
      <c r="A89" s="5" t="s">
        <v>119</v>
      </c>
      <c r="B89" s="7"/>
      <c r="C89" s="21"/>
      <c r="D89" s="8"/>
      <c r="E89" s="8"/>
      <c r="F89" s="8"/>
      <c r="G89" s="7"/>
      <c r="H89" s="24"/>
      <c r="I89" s="7"/>
      <c r="J89" s="7"/>
      <c r="K89" s="7">
        <v>46690</v>
      </c>
      <c r="L89" s="7"/>
      <c r="M89" s="7"/>
      <c r="N89" s="7"/>
      <c r="O89" s="7"/>
      <c r="P89" s="7"/>
      <c r="Q89" s="7"/>
      <c r="R89" s="7"/>
      <c r="S89" s="7"/>
      <c r="T89" s="7"/>
      <c r="U89" s="8">
        <f>SUM(I89:Q89)</f>
        <v>46690</v>
      </c>
      <c r="V89" s="5"/>
    </row>
    <row r="90" spans="1:22" hidden="1" x14ac:dyDescent="0.25">
      <c r="A90" s="5" t="s">
        <v>112</v>
      </c>
      <c r="B90" s="7"/>
      <c r="C90" s="21"/>
      <c r="D90" s="8"/>
      <c r="E90" s="8"/>
      <c r="F90" s="8"/>
      <c r="G90" s="7"/>
      <c r="H90" s="24"/>
      <c r="I90" s="7"/>
      <c r="J90" s="7">
        <v>6000</v>
      </c>
      <c r="K90" s="7"/>
      <c r="L90" s="7"/>
      <c r="M90" s="7"/>
      <c r="N90" s="7"/>
      <c r="O90" s="7"/>
      <c r="P90" s="7"/>
      <c r="Q90" s="7"/>
      <c r="R90" s="7"/>
      <c r="S90" s="7"/>
      <c r="T90" s="7"/>
      <c r="U90" s="8">
        <f>SUM(I90:Q90)</f>
        <v>6000</v>
      </c>
      <c r="V90" s="5"/>
    </row>
    <row r="91" spans="1:22" x14ac:dyDescent="0.25">
      <c r="A91" s="5" t="s">
        <v>18</v>
      </c>
      <c r="B91" s="7">
        <v>860000</v>
      </c>
      <c r="C91" s="21">
        <v>323896</v>
      </c>
      <c r="D91" s="8">
        <f>B91-C91</f>
        <v>536104</v>
      </c>
      <c r="E91" s="8">
        <f>E92+E93+E94+E95</f>
        <v>10859</v>
      </c>
      <c r="F91" s="8">
        <f>F92+F93+F94</f>
        <v>24400</v>
      </c>
      <c r="G91" s="7">
        <v>42771</v>
      </c>
      <c r="H91" s="7">
        <f>H92+H93+H94+H95</f>
        <v>298000</v>
      </c>
      <c r="I91" s="7">
        <f t="shared" ref="I91:P91" si="22">I97+I99</f>
        <v>27000</v>
      </c>
      <c r="J91" s="7">
        <f t="shared" si="22"/>
        <v>18134</v>
      </c>
      <c r="K91" s="7">
        <f t="shared" si="22"/>
        <v>55001</v>
      </c>
      <c r="L91" s="7">
        <f t="shared" si="22"/>
        <v>29000</v>
      </c>
      <c r="M91" s="7">
        <f t="shared" si="22"/>
        <v>32000</v>
      </c>
      <c r="N91" s="7">
        <f t="shared" si="22"/>
        <v>39312</v>
      </c>
      <c r="O91" s="7">
        <f t="shared" si="22"/>
        <v>8800</v>
      </c>
      <c r="P91" s="7">
        <f t="shared" si="22"/>
        <v>88998</v>
      </c>
      <c r="Q91" s="7">
        <f>Q97+Q99+Q98</f>
        <v>93574</v>
      </c>
      <c r="R91" s="7">
        <f>R97+R99+R98</f>
        <v>94091</v>
      </c>
      <c r="S91" s="7">
        <f>S97+S99+S98</f>
        <v>62900</v>
      </c>
      <c r="T91" s="7">
        <f>T97+T99+T98</f>
        <v>53563</v>
      </c>
      <c r="U91" s="7">
        <f>U97+U99+U98</f>
        <v>602373</v>
      </c>
      <c r="V91" s="8">
        <f>B91-U91</f>
        <v>257627</v>
      </c>
    </row>
    <row r="92" spans="1:22" hidden="1" x14ac:dyDescent="0.25">
      <c r="A92" s="5" t="s">
        <v>71</v>
      </c>
      <c r="B92" s="7"/>
      <c r="C92" s="21"/>
      <c r="D92" s="8"/>
      <c r="E92" s="8"/>
      <c r="F92" s="8">
        <v>400</v>
      </c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5"/>
      <c r="V92" s="5"/>
    </row>
    <row r="93" spans="1:22" hidden="1" x14ac:dyDescent="0.25">
      <c r="A93" s="5" t="s">
        <v>43</v>
      </c>
      <c r="B93" s="7"/>
      <c r="C93" s="21"/>
      <c r="D93" s="8"/>
      <c r="E93" s="8">
        <v>981</v>
      </c>
      <c r="F93" s="8">
        <v>24000</v>
      </c>
      <c r="G93" s="7">
        <v>24000</v>
      </c>
      <c r="H93" s="7">
        <v>288000</v>
      </c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5"/>
      <c r="V93" s="5"/>
    </row>
    <row r="94" spans="1:22" hidden="1" x14ac:dyDescent="0.25">
      <c r="A94" s="5" t="s">
        <v>44</v>
      </c>
      <c r="B94" s="7"/>
      <c r="C94" s="21">
        <v>119751</v>
      </c>
      <c r="D94" s="8"/>
      <c r="E94" s="8"/>
      <c r="F94" s="8"/>
      <c r="G94" s="7">
        <v>6500</v>
      </c>
      <c r="H94" s="7">
        <v>10000</v>
      </c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5"/>
      <c r="V94" s="5"/>
    </row>
    <row r="95" spans="1:22" hidden="1" x14ac:dyDescent="0.25">
      <c r="A95" s="5" t="s">
        <v>49</v>
      </c>
      <c r="B95" s="7"/>
      <c r="C95" s="21"/>
      <c r="D95" s="8"/>
      <c r="E95" s="8">
        <v>9878</v>
      </c>
      <c r="F95" s="8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5"/>
      <c r="V95" s="5"/>
    </row>
    <row r="96" spans="1:22" hidden="1" x14ac:dyDescent="0.25">
      <c r="A96" s="5" t="s">
        <v>72</v>
      </c>
      <c r="B96" s="7"/>
      <c r="C96" s="21"/>
      <c r="D96" s="8"/>
      <c r="E96" s="8"/>
      <c r="F96" s="8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5"/>
      <c r="V96" s="5"/>
    </row>
    <row r="97" spans="1:22" hidden="1" x14ac:dyDescent="0.25">
      <c r="A97" s="5" t="s">
        <v>98</v>
      </c>
      <c r="B97" s="7"/>
      <c r="C97" s="21"/>
      <c r="D97" s="8"/>
      <c r="E97" s="8"/>
      <c r="F97" s="8"/>
      <c r="G97" s="7"/>
      <c r="H97" s="7"/>
      <c r="I97" s="7">
        <v>25000</v>
      </c>
      <c r="J97" s="7"/>
      <c r="K97" s="7">
        <v>50000</v>
      </c>
      <c r="L97" s="7">
        <v>25000</v>
      </c>
      <c r="M97" s="7">
        <v>25000</v>
      </c>
      <c r="N97" s="7">
        <v>25000</v>
      </c>
      <c r="O97" s="7"/>
      <c r="P97" s="7">
        <v>50000</v>
      </c>
      <c r="Q97" s="7">
        <v>20000</v>
      </c>
      <c r="R97" s="7">
        <v>50000</v>
      </c>
      <c r="S97" s="7">
        <v>25000</v>
      </c>
      <c r="T97" s="7">
        <v>25000</v>
      </c>
      <c r="U97" s="8">
        <f>SUM(I97:T97)</f>
        <v>320000</v>
      </c>
      <c r="V97" s="5"/>
    </row>
    <row r="98" spans="1:22" hidden="1" x14ac:dyDescent="0.25">
      <c r="A98" s="5" t="s">
        <v>136</v>
      </c>
      <c r="B98" s="7"/>
      <c r="C98" s="21"/>
      <c r="D98" s="8"/>
      <c r="E98" s="8"/>
      <c r="F98" s="8"/>
      <c r="G98" s="7"/>
      <c r="H98" s="7"/>
      <c r="I98" s="7"/>
      <c r="J98" s="7"/>
      <c r="K98" s="7"/>
      <c r="L98" s="7"/>
      <c r="M98" s="7"/>
      <c r="N98" s="7"/>
      <c r="O98" s="7"/>
      <c r="P98" s="7"/>
      <c r="Q98" s="7">
        <v>59980</v>
      </c>
      <c r="R98" s="7">
        <v>6555</v>
      </c>
      <c r="S98" s="7"/>
      <c r="T98" s="7"/>
      <c r="U98" s="8">
        <f>SUM(Q98:R98)</f>
        <v>66535</v>
      </c>
      <c r="V98" s="5"/>
    </row>
    <row r="99" spans="1:22" hidden="1" x14ac:dyDescent="0.25">
      <c r="A99" s="5" t="s">
        <v>137</v>
      </c>
      <c r="B99" s="7"/>
      <c r="C99" s="21"/>
      <c r="D99" s="8"/>
      <c r="E99" s="8"/>
      <c r="F99" s="8"/>
      <c r="G99" s="7"/>
      <c r="H99" s="7"/>
      <c r="I99" s="7">
        <v>2000</v>
      </c>
      <c r="J99" s="7">
        <v>18134</v>
      </c>
      <c r="K99" s="7">
        <v>5001</v>
      </c>
      <c r="L99" s="7">
        <v>4000</v>
      </c>
      <c r="M99" s="7">
        <v>7000</v>
      </c>
      <c r="N99" s="7">
        <v>14312</v>
      </c>
      <c r="O99" s="7">
        <v>8800</v>
      </c>
      <c r="P99" s="7">
        <v>38998</v>
      </c>
      <c r="Q99" s="7">
        <v>13594</v>
      </c>
      <c r="R99" s="7">
        <v>37536</v>
      </c>
      <c r="S99" s="7">
        <v>37900</v>
      </c>
      <c r="T99" s="7">
        <v>28563</v>
      </c>
      <c r="U99" s="8">
        <f>SUM(I99:T99)</f>
        <v>215838</v>
      </c>
      <c r="V99" s="5"/>
    </row>
    <row r="100" spans="1:22" x14ac:dyDescent="0.25">
      <c r="A100" s="5" t="s">
        <v>19</v>
      </c>
      <c r="B100" s="7">
        <v>530000</v>
      </c>
      <c r="C100" s="21">
        <v>429072</v>
      </c>
      <c r="D100" s="9">
        <f>B100-C100</f>
        <v>100928</v>
      </c>
      <c r="E100" s="10">
        <f>E101+E102+E103</f>
        <v>25390</v>
      </c>
      <c r="F100" s="8">
        <f>F101+F102</f>
        <v>12393</v>
      </c>
      <c r="G100" s="7">
        <f>G101+G102+G103+G104</f>
        <v>36201</v>
      </c>
      <c r="H100" s="7">
        <f>H101+H102+H103+H104</f>
        <v>53735</v>
      </c>
      <c r="I100" s="7">
        <f>I105+I106</f>
        <v>40209</v>
      </c>
      <c r="J100" s="7">
        <f>J105+J106</f>
        <v>53939</v>
      </c>
      <c r="K100" s="7">
        <f>K105+K106</f>
        <v>17272</v>
      </c>
      <c r="L100" s="7">
        <f t="shared" ref="L100:U100" si="23">L105+L106</f>
        <v>0</v>
      </c>
      <c r="M100" s="7">
        <f t="shared" si="23"/>
        <v>0</v>
      </c>
      <c r="N100" s="7">
        <f t="shared" si="23"/>
        <v>3795</v>
      </c>
      <c r="O100" s="7">
        <f t="shared" si="23"/>
        <v>5004</v>
      </c>
      <c r="P100" s="7">
        <f t="shared" si="23"/>
        <v>15278</v>
      </c>
      <c r="Q100" s="7">
        <f t="shared" si="23"/>
        <v>2106</v>
      </c>
      <c r="R100" s="7">
        <f t="shared" si="23"/>
        <v>6375</v>
      </c>
      <c r="S100" s="7">
        <f t="shared" si="23"/>
        <v>9016</v>
      </c>
      <c r="T100" s="7">
        <f t="shared" si="23"/>
        <v>8469</v>
      </c>
      <c r="U100" s="7">
        <f t="shared" si="23"/>
        <v>161463</v>
      </c>
      <c r="V100" s="8">
        <f>B100-U100</f>
        <v>368537</v>
      </c>
    </row>
    <row r="101" spans="1:22" hidden="1" x14ac:dyDescent="0.25">
      <c r="A101" s="5" t="s">
        <v>41</v>
      </c>
      <c r="B101" s="7"/>
      <c r="C101" s="21"/>
      <c r="D101" s="9"/>
      <c r="E101" s="10">
        <v>16850</v>
      </c>
      <c r="F101" s="8">
        <v>7893</v>
      </c>
      <c r="G101" s="7">
        <v>22662</v>
      </c>
      <c r="H101" s="24">
        <v>19097</v>
      </c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5"/>
      <c r="V101" s="5"/>
    </row>
    <row r="102" spans="1:22" hidden="1" x14ac:dyDescent="0.25">
      <c r="A102" s="5" t="s">
        <v>51</v>
      </c>
      <c r="B102" s="7"/>
      <c r="C102" s="21"/>
      <c r="D102" s="9"/>
      <c r="E102" s="10">
        <v>8450</v>
      </c>
      <c r="F102" s="8">
        <v>4500</v>
      </c>
      <c r="G102" s="7">
        <v>8717</v>
      </c>
      <c r="H102" s="24">
        <v>11480</v>
      </c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5"/>
      <c r="V102" s="5"/>
    </row>
    <row r="103" spans="1:22" hidden="1" x14ac:dyDescent="0.25">
      <c r="A103" s="5" t="s">
        <v>50</v>
      </c>
      <c r="B103" s="7"/>
      <c r="C103" s="21"/>
      <c r="D103" s="9"/>
      <c r="E103" s="10">
        <v>90</v>
      </c>
      <c r="F103" s="8">
        <v>4370</v>
      </c>
      <c r="G103" s="7">
        <v>1702</v>
      </c>
      <c r="H103" s="24">
        <v>23158</v>
      </c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5"/>
      <c r="V103" s="5"/>
    </row>
    <row r="104" spans="1:22" hidden="1" x14ac:dyDescent="0.25">
      <c r="A104" s="5" t="s">
        <v>60</v>
      </c>
      <c r="B104" s="7"/>
      <c r="C104" s="21"/>
      <c r="D104" s="9"/>
      <c r="E104" s="10"/>
      <c r="F104" s="8"/>
      <c r="G104" s="7">
        <v>3120</v>
      </c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5"/>
      <c r="V104" s="5"/>
    </row>
    <row r="105" spans="1:22" hidden="1" x14ac:dyDescent="0.25">
      <c r="A105" s="5" t="s">
        <v>104</v>
      </c>
      <c r="B105" s="7"/>
      <c r="C105" s="21"/>
      <c r="D105" s="9"/>
      <c r="E105" s="10"/>
      <c r="F105" s="8"/>
      <c r="G105" s="7"/>
      <c r="H105" s="7"/>
      <c r="I105" s="7">
        <v>8002</v>
      </c>
      <c r="J105" s="7">
        <v>17581</v>
      </c>
      <c r="K105" s="7">
        <v>9072</v>
      </c>
      <c r="L105" s="7"/>
      <c r="M105" s="7"/>
      <c r="N105" s="7">
        <v>3795</v>
      </c>
      <c r="O105" s="7">
        <v>5004</v>
      </c>
      <c r="P105" s="7">
        <v>15278</v>
      </c>
      <c r="Q105" s="7">
        <v>2106</v>
      </c>
      <c r="R105" s="7">
        <v>6375</v>
      </c>
      <c r="S105" s="7">
        <v>9016</v>
      </c>
      <c r="T105" s="7">
        <v>8469</v>
      </c>
      <c r="U105" s="8">
        <f>SUM(I105:T105)</f>
        <v>84698</v>
      </c>
      <c r="V105" s="5"/>
    </row>
    <row r="106" spans="1:22" hidden="1" x14ac:dyDescent="0.25">
      <c r="A106" s="5" t="s">
        <v>92</v>
      </c>
      <c r="B106" s="7"/>
      <c r="C106" s="21"/>
      <c r="D106" s="9"/>
      <c r="E106" s="10"/>
      <c r="F106" s="8"/>
      <c r="G106" s="7"/>
      <c r="H106" s="7"/>
      <c r="I106" s="7">
        <v>32207</v>
      </c>
      <c r="J106" s="7">
        <v>36358</v>
      </c>
      <c r="K106" s="7">
        <v>8200</v>
      </c>
      <c r="L106" s="7"/>
      <c r="M106" s="7"/>
      <c r="N106" s="7"/>
      <c r="O106" s="7"/>
      <c r="P106" s="7"/>
      <c r="Q106" s="7"/>
      <c r="R106" s="7"/>
      <c r="S106" s="7"/>
      <c r="T106" s="7"/>
      <c r="U106" s="8">
        <f>SUM(I106:Q106)</f>
        <v>76765</v>
      </c>
      <c r="V106" s="5"/>
    </row>
    <row r="107" spans="1:22" x14ac:dyDescent="0.25">
      <c r="A107" s="5" t="s">
        <v>20</v>
      </c>
      <c r="B107" s="7">
        <v>700000</v>
      </c>
      <c r="C107" s="21">
        <v>280393</v>
      </c>
      <c r="D107" s="8">
        <f>B107-C107</f>
        <v>419607</v>
      </c>
      <c r="E107" s="8">
        <f>E108+E109+E110+E111</f>
        <v>9880</v>
      </c>
      <c r="F107" s="8">
        <f>F108+F109+F110+F111</f>
        <v>217526</v>
      </c>
      <c r="G107" s="7">
        <f>G108+G109+G110+G111+G112</f>
        <v>64565</v>
      </c>
      <c r="H107" s="7">
        <f>H108+H109+H110+H111+H112+H113</f>
        <v>198818</v>
      </c>
      <c r="I107" s="7">
        <f>I114+I115+I116+I117</f>
        <v>50200</v>
      </c>
      <c r="J107" s="7">
        <f>J114+J115+J116+J117+J118</f>
        <v>34163</v>
      </c>
      <c r="K107" s="7">
        <f>K114+K115+K116+K117+K118</f>
        <v>95600</v>
      </c>
      <c r="L107" s="7">
        <f t="shared" ref="L107:U107" si="24">L114+L115+L116+L117+L118</f>
        <v>39150</v>
      </c>
      <c r="M107" s="7">
        <f t="shared" si="24"/>
        <v>173507</v>
      </c>
      <c r="N107" s="7">
        <f t="shared" si="24"/>
        <v>47600</v>
      </c>
      <c r="O107" s="7">
        <f t="shared" si="24"/>
        <v>2000</v>
      </c>
      <c r="P107" s="7">
        <f t="shared" si="24"/>
        <v>228740</v>
      </c>
      <c r="Q107" s="7">
        <f t="shared" si="24"/>
        <v>51780</v>
      </c>
      <c r="R107" s="7">
        <f t="shared" si="24"/>
        <v>84116</v>
      </c>
      <c r="S107" s="7">
        <f t="shared" si="24"/>
        <v>60940</v>
      </c>
      <c r="T107" s="7">
        <f t="shared" si="24"/>
        <v>92880</v>
      </c>
      <c r="U107" s="7">
        <f t="shared" si="24"/>
        <v>960676</v>
      </c>
      <c r="V107" s="8">
        <f>B107-U107</f>
        <v>-260676</v>
      </c>
    </row>
    <row r="108" spans="1:22" hidden="1" x14ac:dyDescent="0.25">
      <c r="A108" s="5" t="s">
        <v>38</v>
      </c>
      <c r="B108" s="7"/>
      <c r="C108" s="21"/>
      <c r="D108" s="8"/>
      <c r="E108" s="8"/>
      <c r="F108" s="8">
        <v>35746</v>
      </c>
      <c r="G108" s="7">
        <v>17025</v>
      </c>
      <c r="H108" s="24">
        <v>59166</v>
      </c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5"/>
      <c r="V108" s="5"/>
    </row>
    <row r="109" spans="1:22" hidden="1" x14ac:dyDescent="0.25">
      <c r="A109" s="5" t="s">
        <v>47</v>
      </c>
      <c r="B109" s="7"/>
      <c r="C109" s="21"/>
      <c r="D109" s="8"/>
      <c r="E109" s="8">
        <v>9880</v>
      </c>
      <c r="F109" s="8">
        <v>30660</v>
      </c>
      <c r="G109" s="7">
        <v>4940</v>
      </c>
      <c r="H109" s="7">
        <v>9880</v>
      </c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5"/>
      <c r="V109" s="5"/>
    </row>
    <row r="110" spans="1:22" hidden="1" x14ac:dyDescent="0.25">
      <c r="A110" s="5" t="s">
        <v>42</v>
      </c>
      <c r="B110" s="7"/>
      <c r="C110" s="21"/>
      <c r="D110" s="8"/>
      <c r="E110" s="8"/>
      <c r="F110" s="8">
        <v>55620</v>
      </c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5"/>
      <c r="V110" s="5"/>
    </row>
    <row r="111" spans="1:22" hidden="1" x14ac:dyDescent="0.25">
      <c r="A111" s="5" t="s">
        <v>56</v>
      </c>
      <c r="B111" s="7"/>
      <c r="C111" s="21"/>
      <c r="D111" s="8"/>
      <c r="E111" s="8"/>
      <c r="F111" s="8">
        <v>95500</v>
      </c>
      <c r="G111" s="7">
        <v>21600</v>
      </c>
      <c r="H111" s="24">
        <v>57500</v>
      </c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5"/>
      <c r="V111" s="5"/>
    </row>
    <row r="112" spans="1:22" hidden="1" x14ac:dyDescent="0.25">
      <c r="A112" s="5" t="s">
        <v>57</v>
      </c>
      <c r="B112" s="7"/>
      <c r="C112" s="21"/>
      <c r="D112" s="8"/>
      <c r="E112" s="8"/>
      <c r="F112" s="8"/>
      <c r="G112" s="7">
        <v>21000</v>
      </c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5"/>
      <c r="V112" s="5"/>
    </row>
    <row r="113" spans="1:22" hidden="1" x14ac:dyDescent="0.25">
      <c r="A113" s="5" t="s">
        <v>63</v>
      </c>
      <c r="B113" s="7"/>
      <c r="C113" s="21"/>
      <c r="D113" s="8"/>
      <c r="E113" s="8"/>
      <c r="F113" s="8"/>
      <c r="G113" s="7"/>
      <c r="H113" s="24">
        <v>72272</v>
      </c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5"/>
      <c r="V113" s="5"/>
    </row>
    <row r="114" spans="1:22" hidden="1" x14ac:dyDescent="0.25">
      <c r="A114" s="5" t="s">
        <v>138</v>
      </c>
      <c r="B114" s="7"/>
      <c r="C114" s="21"/>
      <c r="D114" s="8"/>
      <c r="E114" s="8"/>
      <c r="F114" s="8"/>
      <c r="G114" s="7"/>
      <c r="H114" s="24"/>
      <c r="I114" s="7">
        <v>1200</v>
      </c>
      <c r="J114" s="7"/>
      <c r="K114" s="7"/>
      <c r="L114" s="7">
        <v>4150</v>
      </c>
      <c r="M114" s="7"/>
      <c r="N114" s="7">
        <v>7600</v>
      </c>
      <c r="O114" s="7"/>
      <c r="P114" s="7"/>
      <c r="Q114" s="7">
        <v>1900</v>
      </c>
      <c r="R114" s="7">
        <v>27260</v>
      </c>
      <c r="S114" s="7"/>
      <c r="T114" s="7">
        <v>23000</v>
      </c>
      <c r="U114" s="8">
        <f>SUM(I114:T114)</f>
        <v>65110</v>
      </c>
      <c r="V114" s="5"/>
    </row>
    <row r="115" spans="1:22" hidden="1" x14ac:dyDescent="0.25">
      <c r="A115" s="5" t="s">
        <v>96</v>
      </c>
      <c r="B115" s="7"/>
      <c r="C115" s="21"/>
      <c r="D115" s="8"/>
      <c r="E115" s="8"/>
      <c r="F115" s="8"/>
      <c r="G115" s="7"/>
      <c r="H115" s="24"/>
      <c r="I115" s="7">
        <v>9060</v>
      </c>
      <c r="J115" s="7"/>
      <c r="K115" s="7">
        <v>15660</v>
      </c>
      <c r="L115" s="7"/>
      <c r="M115" s="7">
        <v>112507</v>
      </c>
      <c r="N115" s="7"/>
      <c r="O115" s="7">
        <v>2000</v>
      </c>
      <c r="P115" s="7">
        <v>113040</v>
      </c>
      <c r="Q115" s="7"/>
      <c r="R115" s="7"/>
      <c r="S115" s="7"/>
      <c r="T115" s="7"/>
      <c r="U115" s="8">
        <f t="shared" ref="U115" si="25">SUM(I115:Q115)</f>
        <v>252267</v>
      </c>
      <c r="V115" s="5"/>
    </row>
    <row r="116" spans="1:22" hidden="1" x14ac:dyDescent="0.25">
      <c r="A116" s="5" t="s">
        <v>139</v>
      </c>
      <c r="B116" s="7"/>
      <c r="C116" s="21"/>
      <c r="D116" s="8"/>
      <c r="E116" s="8"/>
      <c r="F116" s="8"/>
      <c r="G116" s="7"/>
      <c r="H116" s="24"/>
      <c r="I116" s="7">
        <v>4940</v>
      </c>
      <c r="J116" s="7">
        <v>13163</v>
      </c>
      <c r="K116" s="7">
        <v>4940</v>
      </c>
      <c r="L116" s="7"/>
      <c r="M116" s="7"/>
      <c r="N116" s="7"/>
      <c r="O116" s="7"/>
      <c r="P116" s="7">
        <v>24700</v>
      </c>
      <c r="Q116" s="7">
        <v>9880</v>
      </c>
      <c r="R116" s="7">
        <v>19856</v>
      </c>
      <c r="S116" s="7">
        <v>4940</v>
      </c>
      <c r="T116" s="7">
        <v>9880</v>
      </c>
      <c r="U116" s="8">
        <f>SUM(I116:T116)</f>
        <v>92299</v>
      </c>
      <c r="V116" s="5"/>
    </row>
    <row r="117" spans="1:22" hidden="1" x14ac:dyDescent="0.25">
      <c r="A117" s="5" t="s">
        <v>99</v>
      </c>
      <c r="B117" s="7"/>
      <c r="C117" s="21"/>
      <c r="D117" s="8"/>
      <c r="E117" s="8"/>
      <c r="F117" s="8"/>
      <c r="G117" s="7"/>
      <c r="H117" s="24"/>
      <c r="I117" s="7">
        <v>35000</v>
      </c>
      <c r="J117" s="7"/>
      <c r="K117" s="7">
        <v>75000</v>
      </c>
      <c r="L117" s="7">
        <v>35000</v>
      </c>
      <c r="M117" s="7">
        <v>40000</v>
      </c>
      <c r="N117" s="7">
        <v>40000</v>
      </c>
      <c r="O117" s="7"/>
      <c r="P117" s="7">
        <v>70000</v>
      </c>
      <c r="Q117" s="7">
        <v>40000</v>
      </c>
      <c r="R117" s="7">
        <v>37000</v>
      </c>
      <c r="S117" s="7">
        <v>35000</v>
      </c>
      <c r="T117" s="7">
        <v>60000</v>
      </c>
      <c r="U117" s="8">
        <f>SUM(I117:T117)</f>
        <v>467000</v>
      </c>
      <c r="V117" s="5"/>
    </row>
    <row r="118" spans="1:22" hidden="1" x14ac:dyDescent="0.25">
      <c r="A118" s="5" t="s">
        <v>109</v>
      </c>
      <c r="B118" s="7"/>
      <c r="C118" s="21"/>
      <c r="D118" s="8"/>
      <c r="E118" s="8"/>
      <c r="F118" s="8"/>
      <c r="G118" s="7"/>
      <c r="H118" s="24"/>
      <c r="I118" s="7"/>
      <c r="J118" s="7">
        <v>21000</v>
      </c>
      <c r="K118" s="7"/>
      <c r="L118" s="7"/>
      <c r="M118" s="7">
        <v>21000</v>
      </c>
      <c r="N118" s="7"/>
      <c r="O118" s="7"/>
      <c r="P118" s="7">
        <v>21000</v>
      </c>
      <c r="Q118" s="7"/>
      <c r="R118" s="7"/>
      <c r="S118" s="7">
        <v>21000</v>
      </c>
      <c r="T118" s="7"/>
      <c r="U118" s="8">
        <f>SUM(I118:S118)</f>
        <v>84000</v>
      </c>
      <c r="V118" s="5"/>
    </row>
    <row r="119" spans="1:22" x14ac:dyDescent="0.25">
      <c r="A119" s="5" t="s">
        <v>21</v>
      </c>
      <c r="B119" s="7">
        <v>270000</v>
      </c>
      <c r="C119" s="21">
        <v>72063</v>
      </c>
      <c r="D119" s="8">
        <f>B119-C119</f>
        <v>197937</v>
      </c>
      <c r="E119" s="8">
        <v>856</v>
      </c>
      <c r="F119" s="8">
        <v>6290</v>
      </c>
      <c r="G119" s="7">
        <v>16951</v>
      </c>
      <c r="H119" s="24">
        <v>20687</v>
      </c>
      <c r="I119" s="7">
        <v>1390</v>
      </c>
      <c r="J119" s="7">
        <v>7089</v>
      </c>
      <c r="K119" s="7"/>
      <c r="L119" s="7"/>
      <c r="M119" s="7"/>
      <c r="N119" s="7"/>
      <c r="O119" s="7">
        <v>700</v>
      </c>
      <c r="P119" s="7">
        <v>3579</v>
      </c>
      <c r="Q119" s="7"/>
      <c r="R119" s="7"/>
      <c r="S119" s="7"/>
      <c r="T119" s="7">
        <v>306</v>
      </c>
      <c r="U119" s="8">
        <f>SUM(I119:T119)</f>
        <v>13064</v>
      </c>
      <c r="V119" s="8">
        <f>B119-U119</f>
        <v>256936</v>
      </c>
    </row>
    <row r="120" spans="1:22" x14ac:dyDescent="0.25">
      <c r="A120" s="5" t="s">
        <v>79</v>
      </c>
      <c r="B120" s="7">
        <v>300000</v>
      </c>
      <c r="C120" s="21">
        <v>198170</v>
      </c>
      <c r="D120" s="9">
        <f>B120-C120</f>
        <v>101830</v>
      </c>
      <c r="E120" s="10">
        <f>E121+E122+E123</f>
        <v>11142.27</v>
      </c>
      <c r="F120" s="8">
        <f>F121+F122+F123</f>
        <v>23826</v>
      </c>
      <c r="G120" s="7">
        <f>G121+G122+G123</f>
        <v>20513</v>
      </c>
      <c r="H120" s="7">
        <f>H121+H122+H123</f>
        <v>42412.75</v>
      </c>
      <c r="I120" s="7">
        <f>I124+I125+I126</f>
        <v>21850</v>
      </c>
      <c r="J120" s="7">
        <f>J124+J125+J126</f>
        <v>22902</v>
      </c>
      <c r="K120" s="7">
        <f>K124+K125+K126</f>
        <v>27258</v>
      </c>
      <c r="L120" s="7">
        <f t="shared" ref="L120:U120" si="26">L124+L125+L126</f>
        <v>16790</v>
      </c>
      <c r="M120" s="7">
        <f t="shared" si="26"/>
        <v>7540</v>
      </c>
      <c r="N120" s="7">
        <f t="shared" si="26"/>
        <v>4508</v>
      </c>
      <c r="O120" s="7">
        <f t="shared" si="26"/>
        <v>19846</v>
      </c>
      <c r="P120" s="7">
        <f t="shared" si="26"/>
        <v>7680</v>
      </c>
      <c r="Q120" s="7">
        <f t="shared" si="26"/>
        <v>25545</v>
      </c>
      <c r="R120" s="7">
        <f t="shared" si="26"/>
        <v>27115</v>
      </c>
      <c r="S120" s="7">
        <f t="shared" si="26"/>
        <v>15658</v>
      </c>
      <c r="T120" s="7">
        <f t="shared" si="26"/>
        <v>31809</v>
      </c>
      <c r="U120" s="7">
        <f t="shared" si="26"/>
        <v>228501</v>
      </c>
      <c r="V120" s="8">
        <f>B120-U120</f>
        <v>71499</v>
      </c>
    </row>
    <row r="121" spans="1:22" hidden="1" x14ac:dyDescent="0.25">
      <c r="A121" s="20" t="s">
        <v>29</v>
      </c>
      <c r="B121" s="16"/>
      <c r="C121" s="21"/>
      <c r="D121" s="9"/>
      <c r="E121" s="10">
        <v>7557.27</v>
      </c>
      <c r="F121" s="8">
        <v>19652</v>
      </c>
      <c r="G121" s="7">
        <v>17033</v>
      </c>
      <c r="H121" s="24">
        <v>33212.75</v>
      </c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5"/>
      <c r="V121" s="5"/>
    </row>
    <row r="122" spans="1:22" hidden="1" x14ac:dyDescent="0.25">
      <c r="A122" s="20" t="s">
        <v>32</v>
      </c>
      <c r="B122" s="16"/>
      <c r="C122" s="21"/>
      <c r="D122" s="9"/>
      <c r="E122" s="10">
        <v>3216</v>
      </c>
      <c r="F122" s="8">
        <v>2238</v>
      </c>
      <c r="G122" s="7">
        <v>1330</v>
      </c>
      <c r="H122" s="24">
        <v>740</v>
      </c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5"/>
      <c r="V122" s="5"/>
    </row>
    <row r="123" spans="1:22" hidden="1" x14ac:dyDescent="0.25">
      <c r="A123" s="20" t="s">
        <v>54</v>
      </c>
      <c r="B123" s="16"/>
      <c r="C123" s="21"/>
      <c r="D123" s="9"/>
      <c r="E123" s="10">
        <v>369</v>
      </c>
      <c r="F123" s="8">
        <v>1936</v>
      </c>
      <c r="G123" s="7">
        <v>2150</v>
      </c>
      <c r="H123" s="7">
        <v>8460</v>
      </c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5"/>
      <c r="V123" s="5"/>
    </row>
    <row r="124" spans="1:22" hidden="1" x14ac:dyDescent="0.25">
      <c r="A124" s="20" t="s">
        <v>89</v>
      </c>
      <c r="B124" s="16"/>
      <c r="C124" s="21"/>
      <c r="D124" s="9"/>
      <c r="E124" s="10"/>
      <c r="F124" s="8"/>
      <c r="G124" s="7"/>
      <c r="H124" s="7"/>
      <c r="I124" s="7">
        <v>14416</v>
      </c>
      <c r="J124" s="7">
        <v>15272</v>
      </c>
      <c r="K124" s="7">
        <v>20137</v>
      </c>
      <c r="L124" s="7">
        <v>11103</v>
      </c>
      <c r="M124" s="7">
        <v>5601</v>
      </c>
      <c r="N124" s="7"/>
      <c r="O124" s="7">
        <v>15086</v>
      </c>
      <c r="P124" s="7">
        <v>4556</v>
      </c>
      <c r="Q124" s="7">
        <v>16175</v>
      </c>
      <c r="R124" s="7">
        <v>20197</v>
      </c>
      <c r="S124" s="7">
        <v>10001</v>
      </c>
      <c r="T124" s="7">
        <v>23765</v>
      </c>
      <c r="U124" s="8">
        <f>SUM(I124:T124)</f>
        <v>156309</v>
      </c>
      <c r="V124" s="5"/>
    </row>
    <row r="125" spans="1:22" hidden="1" x14ac:dyDescent="0.25">
      <c r="A125" s="20" t="s">
        <v>91</v>
      </c>
      <c r="B125" s="16"/>
      <c r="C125" s="21"/>
      <c r="D125" s="9"/>
      <c r="E125" s="10"/>
      <c r="F125" s="8"/>
      <c r="G125" s="7"/>
      <c r="H125" s="7"/>
      <c r="I125" s="7">
        <v>4767</v>
      </c>
      <c r="J125" s="7">
        <v>3522</v>
      </c>
      <c r="K125" s="7">
        <v>7121</v>
      </c>
      <c r="L125" s="7">
        <v>4916</v>
      </c>
      <c r="M125" s="7">
        <v>312</v>
      </c>
      <c r="N125" s="7">
        <v>1645</v>
      </c>
      <c r="O125" s="7">
        <v>300</v>
      </c>
      <c r="P125" s="7">
        <v>2211</v>
      </c>
      <c r="Q125" s="7">
        <v>8759</v>
      </c>
      <c r="R125" s="7">
        <v>1133</v>
      </c>
      <c r="S125" s="7">
        <v>2259</v>
      </c>
      <c r="T125" s="7">
        <v>2084</v>
      </c>
      <c r="U125" s="8">
        <f>SUM(I125:T125)</f>
        <v>39029</v>
      </c>
      <c r="V125" s="5"/>
    </row>
    <row r="126" spans="1:22" hidden="1" x14ac:dyDescent="0.25">
      <c r="A126" s="20" t="s">
        <v>103</v>
      </c>
      <c r="B126" s="16"/>
      <c r="C126" s="21"/>
      <c r="D126" s="9"/>
      <c r="E126" s="10"/>
      <c r="F126" s="8"/>
      <c r="G126" s="7"/>
      <c r="H126" s="7"/>
      <c r="I126" s="7">
        <v>2667</v>
      </c>
      <c r="J126" s="7">
        <v>4108</v>
      </c>
      <c r="K126" s="7"/>
      <c r="L126" s="7">
        <v>771</v>
      </c>
      <c r="M126" s="7">
        <v>1627</v>
      </c>
      <c r="N126" s="7">
        <v>2863</v>
      </c>
      <c r="O126" s="7">
        <v>4460</v>
      </c>
      <c r="P126" s="7">
        <v>913</v>
      </c>
      <c r="Q126" s="7">
        <v>611</v>
      </c>
      <c r="R126" s="7">
        <v>5785</v>
      </c>
      <c r="S126" s="7">
        <v>3398</v>
      </c>
      <c r="T126" s="7">
        <v>5960</v>
      </c>
      <c r="U126" s="8">
        <f>SUM(I126:T126)</f>
        <v>33163</v>
      </c>
      <c r="V126" s="5"/>
    </row>
    <row r="127" spans="1:22" x14ac:dyDescent="0.25">
      <c r="A127" s="20" t="s">
        <v>75</v>
      </c>
      <c r="B127" s="16">
        <v>300000</v>
      </c>
      <c r="C127" s="21"/>
      <c r="D127" s="9"/>
      <c r="E127" s="10"/>
      <c r="F127" s="8"/>
      <c r="G127" s="7"/>
      <c r="H127" s="7"/>
      <c r="I127" s="7">
        <f>I128</f>
        <v>20000</v>
      </c>
      <c r="J127" s="7">
        <f>J128</f>
        <v>0</v>
      </c>
      <c r="K127" s="7">
        <f>K128</f>
        <v>40000</v>
      </c>
      <c r="L127" s="7">
        <f t="shared" ref="L127:U127" si="27">L128</f>
        <v>20000</v>
      </c>
      <c r="M127" s="7">
        <f t="shared" si="27"/>
        <v>20000</v>
      </c>
      <c r="N127" s="7">
        <f t="shared" si="27"/>
        <v>20000</v>
      </c>
      <c r="O127" s="7">
        <f t="shared" si="27"/>
        <v>0</v>
      </c>
      <c r="P127" s="7">
        <f t="shared" si="27"/>
        <v>40000</v>
      </c>
      <c r="Q127" s="7">
        <f t="shared" si="27"/>
        <v>20000</v>
      </c>
      <c r="R127" s="7">
        <f t="shared" si="27"/>
        <v>20000</v>
      </c>
      <c r="S127" s="7">
        <f t="shared" si="27"/>
        <v>20000</v>
      </c>
      <c r="T127" s="7">
        <f t="shared" si="27"/>
        <v>20000</v>
      </c>
      <c r="U127" s="7">
        <f t="shared" si="27"/>
        <v>240000</v>
      </c>
      <c r="V127" s="8">
        <f>B127-U127</f>
        <v>60000</v>
      </c>
    </row>
    <row r="128" spans="1:22" hidden="1" x14ac:dyDescent="0.25">
      <c r="A128" s="20" t="s">
        <v>97</v>
      </c>
      <c r="B128" s="16"/>
      <c r="C128" s="21"/>
      <c r="D128" s="9"/>
      <c r="E128" s="10"/>
      <c r="F128" s="8"/>
      <c r="G128" s="7"/>
      <c r="H128" s="7"/>
      <c r="I128" s="7">
        <v>20000</v>
      </c>
      <c r="J128" s="7"/>
      <c r="K128" s="7">
        <v>40000</v>
      </c>
      <c r="L128" s="7">
        <v>20000</v>
      </c>
      <c r="M128" s="7">
        <v>20000</v>
      </c>
      <c r="N128" s="7">
        <v>20000</v>
      </c>
      <c r="O128" s="7"/>
      <c r="P128" s="7">
        <v>40000</v>
      </c>
      <c r="Q128" s="7">
        <v>20000</v>
      </c>
      <c r="R128" s="7">
        <v>20000</v>
      </c>
      <c r="S128" s="7">
        <v>20000</v>
      </c>
      <c r="T128" s="7">
        <v>20000</v>
      </c>
      <c r="U128" s="8">
        <f>SUM(I128:T128)</f>
        <v>240000</v>
      </c>
      <c r="V128" s="5"/>
    </row>
    <row r="129" spans="1:22" x14ac:dyDescent="0.25">
      <c r="A129" s="20" t="s">
        <v>80</v>
      </c>
      <c r="B129" s="16">
        <v>120000</v>
      </c>
      <c r="C129" s="21"/>
      <c r="D129" s="9"/>
      <c r="E129" s="10"/>
      <c r="F129" s="8"/>
      <c r="G129" s="7"/>
      <c r="H129" s="7"/>
      <c r="I129" s="7">
        <f>I130+I131</f>
        <v>9640</v>
      </c>
      <c r="J129" s="7">
        <f>J130+J131</f>
        <v>1560</v>
      </c>
      <c r="K129" s="7">
        <f>K130+K131</f>
        <v>0</v>
      </c>
      <c r="L129" s="7">
        <f>L130+L131</f>
        <v>0</v>
      </c>
      <c r="M129" s="7">
        <f t="shared" ref="M129:U129" si="28">M130+M131+M132+M133</f>
        <v>36760</v>
      </c>
      <c r="N129" s="7">
        <f t="shared" si="28"/>
        <v>17823</v>
      </c>
      <c r="O129" s="7">
        <f t="shared" si="28"/>
        <v>0</v>
      </c>
      <c r="P129" s="7">
        <f t="shared" si="28"/>
        <v>0</v>
      </c>
      <c r="Q129" s="7">
        <f t="shared" si="28"/>
        <v>10650</v>
      </c>
      <c r="R129" s="7">
        <f t="shared" si="28"/>
        <v>42687</v>
      </c>
      <c r="S129" s="7">
        <f t="shared" si="28"/>
        <v>2000</v>
      </c>
      <c r="T129" s="7">
        <f t="shared" si="28"/>
        <v>13040</v>
      </c>
      <c r="U129" s="7">
        <f t="shared" si="28"/>
        <v>134160</v>
      </c>
      <c r="V129" s="8">
        <f>B129-U129</f>
        <v>-14160</v>
      </c>
    </row>
    <row r="130" spans="1:22" hidden="1" x14ac:dyDescent="0.25">
      <c r="A130" s="20" t="s">
        <v>107</v>
      </c>
      <c r="B130" s="16"/>
      <c r="C130" s="21"/>
      <c r="D130" s="9"/>
      <c r="E130" s="10"/>
      <c r="F130" s="8"/>
      <c r="G130" s="7"/>
      <c r="H130" s="7"/>
      <c r="I130" s="7">
        <v>7240</v>
      </c>
      <c r="J130" s="7"/>
      <c r="K130" s="7"/>
      <c r="L130" s="7"/>
      <c r="M130" s="7"/>
      <c r="N130" s="7"/>
      <c r="O130" s="7"/>
      <c r="P130" s="7"/>
      <c r="Q130" s="7"/>
      <c r="R130" s="7">
        <v>31620</v>
      </c>
      <c r="S130" s="7"/>
      <c r="T130" s="7"/>
      <c r="U130" s="8">
        <f>SUM(I130:R130)</f>
        <v>38860</v>
      </c>
      <c r="V130" s="5"/>
    </row>
    <row r="131" spans="1:22" hidden="1" x14ac:dyDescent="0.25">
      <c r="A131" s="20" t="s">
        <v>106</v>
      </c>
      <c r="B131" s="16"/>
      <c r="C131" s="21"/>
      <c r="D131" s="9"/>
      <c r="E131" s="10"/>
      <c r="F131" s="8"/>
      <c r="G131" s="7"/>
      <c r="H131" s="7"/>
      <c r="I131" s="7">
        <v>2400</v>
      </c>
      <c r="J131" s="7">
        <v>1560</v>
      </c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8">
        <f>SUM(I131:Q131)</f>
        <v>3960</v>
      </c>
      <c r="V131" s="5"/>
    </row>
    <row r="132" spans="1:22" hidden="1" x14ac:dyDescent="0.25">
      <c r="A132" s="20" t="s">
        <v>129</v>
      </c>
      <c r="B132" s="16"/>
      <c r="C132" s="21"/>
      <c r="D132" s="9"/>
      <c r="E132" s="10"/>
      <c r="F132" s="8"/>
      <c r="G132" s="7"/>
      <c r="H132" s="7"/>
      <c r="I132" s="7"/>
      <c r="J132" s="7"/>
      <c r="K132" s="7"/>
      <c r="L132" s="7"/>
      <c r="M132" s="7">
        <v>20000</v>
      </c>
      <c r="N132" s="7"/>
      <c r="O132" s="7"/>
      <c r="P132" s="7"/>
      <c r="Q132" s="7"/>
      <c r="R132" s="7"/>
      <c r="S132" s="7"/>
      <c r="T132" s="7">
        <v>13040</v>
      </c>
      <c r="U132" s="8">
        <f>SUM(I132:T132)</f>
        <v>33040</v>
      </c>
      <c r="V132" s="5"/>
    </row>
    <row r="133" spans="1:22" hidden="1" x14ac:dyDescent="0.25">
      <c r="A133" s="20" t="s">
        <v>130</v>
      </c>
      <c r="B133" s="16"/>
      <c r="C133" s="21"/>
      <c r="D133" s="9"/>
      <c r="E133" s="10"/>
      <c r="F133" s="8"/>
      <c r="G133" s="7"/>
      <c r="H133" s="7"/>
      <c r="I133" s="7"/>
      <c r="J133" s="7"/>
      <c r="K133" s="7"/>
      <c r="L133" s="7"/>
      <c r="M133" s="7">
        <v>16760</v>
      </c>
      <c r="N133" s="7">
        <v>17823</v>
      </c>
      <c r="O133" s="7"/>
      <c r="P133" s="7"/>
      <c r="Q133" s="7">
        <v>10650</v>
      </c>
      <c r="R133" s="7">
        <v>11067</v>
      </c>
      <c r="S133" s="7">
        <v>2000</v>
      </c>
      <c r="T133" s="7"/>
      <c r="U133" s="8">
        <f>SUM(I133:S133)</f>
        <v>58300</v>
      </c>
      <c r="V133" s="5"/>
    </row>
    <row r="134" spans="1:22" x14ac:dyDescent="0.25">
      <c r="A134" s="20" t="s">
        <v>86</v>
      </c>
      <c r="B134" s="16">
        <v>150000</v>
      </c>
      <c r="C134" s="21"/>
      <c r="D134" s="9"/>
      <c r="E134" s="10"/>
      <c r="F134" s="8"/>
      <c r="G134" s="7"/>
      <c r="H134" s="7"/>
      <c r="I134" s="7">
        <v>150000</v>
      </c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8">
        <f>SUM(I134:Q134)</f>
        <v>150000</v>
      </c>
      <c r="V134" s="8">
        <f>B134-U134</f>
        <v>0</v>
      </c>
    </row>
    <row r="135" spans="1:22" s="14" customFormat="1" ht="14.4" x14ac:dyDescent="0.3">
      <c r="A135" s="28" t="s">
        <v>10</v>
      </c>
      <c r="B135" s="51">
        <v>3150000</v>
      </c>
      <c r="C135" s="11">
        <v>2383750</v>
      </c>
      <c r="D135" s="11">
        <f>B135-C135</f>
        <v>766250</v>
      </c>
      <c r="E135" s="11"/>
      <c r="F135" s="11">
        <v>802500</v>
      </c>
      <c r="G135" s="50"/>
      <c r="H135" s="50"/>
      <c r="I135" s="50">
        <v>777500</v>
      </c>
      <c r="J135" s="50"/>
      <c r="K135" s="50"/>
      <c r="L135" s="50">
        <v>755000</v>
      </c>
      <c r="M135" s="50"/>
      <c r="N135" s="50"/>
      <c r="O135" s="50">
        <v>765000</v>
      </c>
      <c r="P135" s="50"/>
      <c r="Q135" s="50"/>
      <c r="R135" s="50">
        <v>748750</v>
      </c>
      <c r="S135" s="50"/>
      <c r="T135" s="50"/>
      <c r="U135" s="11">
        <f>SUM(I135:R135)</f>
        <v>3046250</v>
      </c>
      <c r="V135" s="11">
        <f>B135-U135</f>
        <v>103750</v>
      </c>
    </row>
    <row r="136" spans="1:22" s="14" customFormat="1" ht="14.4" x14ac:dyDescent="0.3">
      <c r="A136" s="13" t="s">
        <v>144</v>
      </c>
      <c r="B136" s="50">
        <v>2504400</v>
      </c>
      <c r="C136" s="11">
        <f>C137+C138+C139+C140+C141</f>
        <v>881786</v>
      </c>
      <c r="D136" s="11">
        <f>B136-C136</f>
        <v>1622614</v>
      </c>
      <c r="E136" s="11"/>
      <c r="F136" s="11">
        <f>F137+F138+F139+F140+F141</f>
        <v>203017</v>
      </c>
      <c r="G136" s="50">
        <f>G137+G138+G139+G140+G141</f>
        <v>101656</v>
      </c>
      <c r="H136" s="50">
        <f>H137+H138+H139+H140+H141</f>
        <v>0</v>
      </c>
      <c r="I136" s="50"/>
      <c r="J136" s="50"/>
      <c r="K136" s="50"/>
      <c r="L136" s="50"/>
      <c r="M136" s="50"/>
      <c r="N136" s="50"/>
      <c r="O136" s="50"/>
      <c r="P136" s="50"/>
      <c r="Q136" s="50"/>
      <c r="R136" s="50"/>
      <c r="S136" s="50"/>
      <c r="T136" s="50">
        <f>T142</f>
        <v>70532</v>
      </c>
      <c r="U136" s="11">
        <f>U142</f>
        <v>70532</v>
      </c>
      <c r="V136" s="11">
        <f>B136-U136</f>
        <v>2433868</v>
      </c>
    </row>
    <row r="137" spans="1:22" s="34" customFormat="1" hidden="1" x14ac:dyDescent="0.25">
      <c r="A137" s="29" t="s">
        <v>142</v>
      </c>
      <c r="B137" s="24"/>
      <c r="C137" s="8">
        <v>188200</v>
      </c>
      <c r="D137" s="9"/>
      <c r="E137" s="9"/>
      <c r="F137" s="8"/>
      <c r="G137" s="24"/>
      <c r="H137" s="24"/>
      <c r="I137" s="7">
        <v>188200</v>
      </c>
      <c r="J137" s="7">
        <v>188200</v>
      </c>
      <c r="K137" s="7">
        <v>188200</v>
      </c>
      <c r="L137" s="7">
        <v>188200</v>
      </c>
      <c r="M137" s="7">
        <v>188200</v>
      </c>
      <c r="N137" s="7">
        <v>188200</v>
      </c>
      <c r="O137" s="7">
        <v>188200</v>
      </c>
      <c r="P137" s="7">
        <v>188200</v>
      </c>
      <c r="Q137" s="24"/>
      <c r="R137" s="24"/>
      <c r="S137" s="24"/>
      <c r="T137" s="24"/>
      <c r="U137" s="29"/>
      <c r="V137" s="29"/>
    </row>
    <row r="138" spans="1:22" s="34" customFormat="1" hidden="1" x14ac:dyDescent="0.25">
      <c r="A138" s="29" t="s">
        <v>27</v>
      </c>
      <c r="B138" s="24"/>
      <c r="C138" s="8">
        <v>36204</v>
      </c>
      <c r="D138" s="9"/>
      <c r="E138" s="9"/>
      <c r="F138" s="8"/>
      <c r="G138" s="24"/>
      <c r="H138" s="24"/>
      <c r="I138" s="7">
        <v>36204</v>
      </c>
      <c r="J138" s="7">
        <v>36204</v>
      </c>
      <c r="K138" s="7">
        <v>36204</v>
      </c>
      <c r="L138" s="7">
        <v>36204</v>
      </c>
      <c r="M138" s="7">
        <v>36204</v>
      </c>
      <c r="N138" s="7">
        <v>36204</v>
      </c>
      <c r="O138" s="7">
        <v>36204</v>
      </c>
      <c r="P138" s="7">
        <v>36204</v>
      </c>
      <c r="Q138" s="24"/>
      <c r="R138" s="24"/>
      <c r="S138" s="24"/>
      <c r="T138" s="24"/>
      <c r="U138" s="29"/>
      <c r="V138" s="29"/>
    </row>
    <row r="139" spans="1:22" hidden="1" x14ac:dyDescent="0.25">
      <c r="A139" s="5" t="s">
        <v>26</v>
      </c>
      <c r="B139" s="7"/>
      <c r="C139" s="8">
        <v>15181</v>
      </c>
      <c r="D139" s="9"/>
      <c r="E139" s="9"/>
      <c r="F139" s="7">
        <v>3017</v>
      </c>
      <c r="G139" s="7"/>
      <c r="H139" s="7"/>
      <c r="I139" s="7">
        <v>18198</v>
      </c>
      <c r="J139" s="7">
        <v>18198</v>
      </c>
      <c r="K139" s="7">
        <v>18198</v>
      </c>
      <c r="L139" s="7">
        <v>18198</v>
      </c>
      <c r="M139" s="7">
        <v>18198</v>
      </c>
      <c r="N139" s="7">
        <v>18198</v>
      </c>
      <c r="O139" s="7">
        <v>18198</v>
      </c>
      <c r="P139" s="7">
        <v>18198</v>
      </c>
      <c r="Q139" s="7"/>
      <c r="R139" s="7"/>
      <c r="S139" s="7"/>
      <c r="T139" s="7"/>
      <c r="U139" s="5"/>
      <c r="V139" s="5"/>
    </row>
    <row r="140" spans="1:22" hidden="1" x14ac:dyDescent="0.25">
      <c r="A140" s="5" t="s">
        <v>24</v>
      </c>
      <c r="B140" s="7"/>
      <c r="C140" s="8">
        <v>492201</v>
      </c>
      <c r="D140" s="9"/>
      <c r="E140" s="10"/>
      <c r="F140" s="7">
        <v>200000</v>
      </c>
      <c r="G140" s="7">
        <v>101656</v>
      </c>
      <c r="H140" s="7"/>
      <c r="I140" s="7">
        <v>793857</v>
      </c>
      <c r="J140" s="7">
        <v>793857</v>
      </c>
      <c r="K140" s="7">
        <v>793857</v>
      </c>
      <c r="L140" s="7">
        <v>793857</v>
      </c>
      <c r="M140" s="7">
        <v>793857</v>
      </c>
      <c r="N140" s="7">
        <v>793857</v>
      </c>
      <c r="O140" s="7">
        <v>793857</v>
      </c>
      <c r="P140" s="7">
        <v>793857</v>
      </c>
      <c r="Q140" s="7"/>
      <c r="R140" s="7"/>
      <c r="S140" s="7"/>
      <c r="T140" s="7"/>
      <c r="U140" s="5"/>
      <c r="V140" s="5"/>
    </row>
    <row r="141" spans="1:22" hidden="1" x14ac:dyDescent="0.25">
      <c r="A141" s="5" t="s">
        <v>25</v>
      </c>
      <c r="B141" s="7"/>
      <c r="C141" s="8">
        <v>150000</v>
      </c>
      <c r="D141" s="9"/>
      <c r="E141" s="9"/>
      <c r="F141" s="7"/>
      <c r="G141" s="7"/>
      <c r="H141" s="7"/>
      <c r="I141" s="7">
        <v>150000</v>
      </c>
      <c r="J141" s="7">
        <v>150000</v>
      </c>
      <c r="K141" s="7">
        <v>150000</v>
      </c>
      <c r="L141" s="7">
        <v>150000</v>
      </c>
      <c r="M141" s="7">
        <v>150000</v>
      </c>
      <c r="N141" s="7">
        <v>150000</v>
      </c>
      <c r="O141" s="7">
        <v>150000</v>
      </c>
      <c r="P141" s="7">
        <v>150000</v>
      </c>
      <c r="Q141" s="7"/>
      <c r="R141" s="7"/>
      <c r="S141" s="7"/>
      <c r="T141" s="7"/>
      <c r="U141" s="5"/>
      <c r="V141" s="5"/>
    </row>
    <row r="142" spans="1:22" hidden="1" x14ac:dyDescent="0.25">
      <c r="A142" s="5" t="s">
        <v>140</v>
      </c>
      <c r="B142" s="7"/>
      <c r="C142" s="8"/>
      <c r="D142" s="9"/>
      <c r="E142" s="9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>
        <v>70532</v>
      </c>
      <c r="U142" s="8">
        <f>SUM(I142:T142)</f>
        <v>70532</v>
      </c>
      <c r="V142" s="5"/>
    </row>
    <row r="143" spans="1:22" x14ac:dyDescent="0.25">
      <c r="A143" s="5"/>
      <c r="B143" s="7"/>
      <c r="C143" s="8">
        <v>3450000</v>
      </c>
      <c r="D143" s="9">
        <f>B143-C143</f>
        <v>-3450000</v>
      </c>
      <c r="E143" s="10">
        <v>200000</v>
      </c>
      <c r="F143" s="7">
        <v>200000</v>
      </c>
      <c r="G143" s="7"/>
      <c r="H143" s="24">
        <v>200000</v>
      </c>
      <c r="I143" s="7">
        <v>1000000</v>
      </c>
      <c r="J143" s="7"/>
      <c r="K143" s="7">
        <v>500000</v>
      </c>
      <c r="L143" s="7">
        <v>100000</v>
      </c>
      <c r="M143" s="7"/>
      <c r="N143" s="7">
        <v>400000</v>
      </c>
      <c r="O143" s="7"/>
      <c r="P143" s="7"/>
      <c r="Q143" s="7">
        <v>1800000</v>
      </c>
      <c r="R143" s="7"/>
      <c r="S143" s="7">
        <v>3000000</v>
      </c>
      <c r="T143" s="7">
        <v>200000</v>
      </c>
      <c r="U143" s="8"/>
      <c r="V143" s="5"/>
    </row>
    <row r="144" spans="1:22" x14ac:dyDescent="0.25">
      <c r="A144" s="5"/>
      <c r="B144" s="7"/>
      <c r="C144" s="8"/>
      <c r="D144" s="9"/>
      <c r="E144" s="10"/>
      <c r="F144" s="7">
        <v>62868</v>
      </c>
      <c r="G144" s="7"/>
      <c r="H144" s="24">
        <v>2744</v>
      </c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5"/>
      <c r="V144" s="5"/>
    </row>
    <row r="145" spans="1:22" s="33" customFormat="1" ht="16.2" x14ac:dyDescent="0.35">
      <c r="A145" s="32" t="s">
        <v>147</v>
      </c>
      <c r="B145" s="12">
        <f>B13+B26+B31+B41+B135+B136</f>
        <v>38628000</v>
      </c>
      <c r="C145" s="4">
        <f>C13+C26+C31+C41+C135+C136+C143</f>
        <v>26782428</v>
      </c>
      <c r="D145" s="4">
        <f>D13+D26+D31+D41+D135+D136+D143</f>
        <v>11275572</v>
      </c>
      <c r="E145" s="4">
        <f>E13+E26+E31+E41+E135+E136+E143</f>
        <v>2114794.27</v>
      </c>
      <c r="F145" s="12">
        <f t="shared" ref="F145:T145" si="29">F13+F26+F31+F41+F135+F136+F143+F144</f>
        <v>3463257</v>
      </c>
      <c r="G145" s="12">
        <f t="shared" si="29"/>
        <v>2342254</v>
      </c>
      <c r="H145" s="12">
        <f t="shared" si="29"/>
        <v>3824209.75</v>
      </c>
      <c r="I145" s="12">
        <f t="shared" si="29"/>
        <v>4272597</v>
      </c>
      <c r="J145" s="12">
        <f t="shared" si="29"/>
        <v>2823361</v>
      </c>
      <c r="K145" s="12">
        <f t="shared" si="29"/>
        <v>3360938</v>
      </c>
      <c r="L145" s="12">
        <f t="shared" si="29"/>
        <v>2442086</v>
      </c>
      <c r="M145" s="12">
        <f t="shared" si="29"/>
        <v>1847542</v>
      </c>
      <c r="N145" s="12">
        <f t="shared" si="29"/>
        <v>2674990</v>
      </c>
      <c r="O145" s="12">
        <f t="shared" si="29"/>
        <v>2785216</v>
      </c>
      <c r="P145" s="12">
        <f t="shared" si="29"/>
        <v>2359412</v>
      </c>
      <c r="Q145" s="12">
        <f t="shared" si="29"/>
        <v>3804117</v>
      </c>
      <c r="R145" s="12">
        <f t="shared" si="29"/>
        <v>2591494</v>
      </c>
      <c r="S145" s="12">
        <f t="shared" si="29"/>
        <v>4731001</v>
      </c>
      <c r="T145" s="12">
        <f t="shared" si="29"/>
        <v>3238406</v>
      </c>
      <c r="U145" s="12">
        <f>U13+U26+U31+U41+U135+U136+U143</f>
        <v>29925400</v>
      </c>
      <c r="V145" s="4">
        <f>B145-U145</f>
        <v>8702600</v>
      </c>
    </row>
    <row r="146" spans="1:22" x14ac:dyDescent="0.25">
      <c r="A146" s="5"/>
      <c r="B146" s="7"/>
      <c r="C146" s="8">
        <f>C5+C10-C145</f>
        <v>952949</v>
      </c>
      <c r="D146" s="7"/>
      <c r="E146" s="7"/>
      <c r="F146" s="7">
        <f>C146+F10-F145</f>
        <v>845215</v>
      </c>
      <c r="G146" s="7">
        <f>F146+G10-G145</f>
        <v>1899471</v>
      </c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8"/>
      <c r="V146" s="5"/>
    </row>
    <row r="147" spans="1:22" x14ac:dyDescent="0.25">
      <c r="A147" s="5"/>
      <c r="B147" s="7"/>
      <c r="C147" s="5"/>
      <c r="D147" s="5"/>
      <c r="E147" s="5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5"/>
      <c r="V147" s="5"/>
    </row>
    <row r="149" spans="1:22" x14ac:dyDescent="0.25">
      <c r="A149" s="31"/>
      <c r="B149" s="30"/>
    </row>
    <row r="150" spans="1:22" x14ac:dyDescent="0.25">
      <c r="A150" s="31"/>
    </row>
  </sheetData>
  <mergeCells count="1">
    <mergeCell ref="A2:V2"/>
  </mergeCells>
  <pageMargins left="0.70866141732283472" right="0.70866141732283472" top="0.74803149606299213" bottom="0.74803149606299213" header="0.31496062992125984" footer="0.31496062992125984"/>
  <pageSetup paperSize="9" scale="8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Свод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Светлана</cp:lastModifiedBy>
  <cp:lastPrinted>2021-04-26T05:59:23Z</cp:lastPrinted>
  <dcterms:created xsi:type="dcterms:W3CDTF">2018-10-31T19:30:46Z</dcterms:created>
  <dcterms:modified xsi:type="dcterms:W3CDTF">2021-05-24T05:03:07Z</dcterms:modified>
</cp:coreProperties>
</file>